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jag\Desktop\"/>
    </mc:Choice>
  </mc:AlternateContent>
  <xr:revisionPtr revIDLastSave="0" documentId="13_ncr:1_{35F5EA66-0133-4B01-ADE1-BB793E6F0F3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definedNames>
    <definedName name="_xlnm._FilterDatabase" localSheetId="0" hidden="1">Sheet1!$A$5:$AD$64</definedName>
    <definedName name="_xlnm.Print_Area" localSheetId="0">Sheet1!$A$2:$AC$76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 l="1"/>
  <c r="U63" i="1" l="1"/>
  <c r="P63" i="1" l="1"/>
  <c r="J43" i="1" l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G24" i="1" l="1"/>
  <c r="V63" i="1" l="1"/>
  <c r="W63" i="1"/>
  <c r="X63" i="1"/>
  <c r="Y63" i="1"/>
  <c r="K63" i="1"/>
  <c r="H63" i="1" l="1"/>
  <c r="E63" i="1"/>
  <c r="Z62" i="1" l="1"/>
  <c r="S62" i="1"/>
  <c r="M62" i="1"/>
  <c r="G62" i="1"/>
  <c r="Z61" i="1"/>
  <c r="S61" i="1"/>
  <c r="M61" i="1"/>
  <c r="G61" i="1"/>
  <c r="Z60" i="1"/>
  <c r="S60" i="1"/>
  <c r="M60" i="1"/>
  <c r="G60" i="1"/>
  <c r="Z59" i="1"/>
  <c r="R59" i="1"/>
  <c r="M59" i="1"/>
  <c r="G59" i="1"/>
  <c r="Z58" i="1"/>
  <c r="R58" i="1"/>
  <c r="M58" i="1"/>
  <c r="G58" i="1"/>
  <c r="Z57" i="1"/>
  <c r="S57" i="1"/>
  <c r="M57" i="1"/>
  <c r="G57" i="1"/>
  <c r="Z56" i="1"/>
  <c r="S56" i="1"/>
  <c r="M56" i="1"/>
  <c r="G56" i="1"/>
  <c r="Z55" i="1"/>
  <c r="R55" i="1"/>
  <c r="M55" i="1"/>
  <c r="G55" i="1"/>
  <c r="Z54" i="1"/>
  <c r="S54" i="1"/>
  <c r="M54" i="1"/>
  <c r="G54" i="1"/>
  <c r="Z53" i="1"/>
  <c r="S53" i="1"/>
  <c r="M53" i="1"/>
  <c r="G53" i="1"/>
  <c r="Z52" i="1"/>
  <c r="S52" i="1"/>
  <c r="M52" i="1"/>
  <c r="G52" i="1"/>
  <c r="Z51" i="1"/>
  <c r="S51" i="1"/>
  <c r="M51" i="1"/>
  <c r="G51" i="1"/>
  <c r="Z50" i="1"/>
  <c r="S50" i="1"/>
  <c r="M50" i="1"/>
  <c r="G50" i="1"/>
  <c r="Z49" i="1"/>
  <c r="S49" i="1"/>
  <c r="M49" i="1"/>
  <c r="G49" i="1"/>
  <c r="Z48" i="1"/>
  <c r="S48" i="1"/>
  <c r="M48" i="1"/>
  <c r="G48" i="1"/>
  <c r="Z47" i="1"/>
  <c r="S47" i="1"/>
  <c r="M47" i="1"/>
  <c r="G47" i="1"/>
  <c r="Z46" i="1"/>
  <c r="R46" i="1"/>
  <c r="M46" i="1"/>
  <c r="G46" i="1"/>
  <c r="Z45" i="1"/>
  <c r="S45" i="1"/>
  <c r="M45" i="1"/>
  <c r="G45" i="1"/>
  <c r="Z44" i="1"/>
  <c r="R44" i="1"/>
  <c r="M44" i="1"/>
  <c r="G44" i="1"/>
  <c r="Z43" i="1"/>
  <c r="R43" i="1"/>
  <c r="M43" i="1"/>
  <c r="G43" i="1"/>
  <c r="Z42" i="1"/>
  <c r="S42" i="1"/>
  <c r="M42" i="1"/>
  <c r="G42" i="1"/>
  <c r="Z41" i="1"/>
  <c r="S41" i="1"/>
  <c r="M41" i="1"/>
  <c r="G41" i="1"/>
  <c r="Z40" i="1"/>
  <c r="S40" i="1"/>
  <c r="M40" i="1"/>
  <c r="G40" i="1"/>
  <c r="Z39" i="1"/>
  <c r="S39" i="1"/>
  <c r="M39" i="1"/>
  <c r="G39" i="1"/>
  <c r="Z38" i="1"/>
  <c r="S38" i="1"/>
  <c r="M38" i="1"/>
  <c r="G38" i="1"/>
  <c r="Z37" i="1"/>
  <c r="S37" i="1"/>
  <c r="M37" i="1"/>
  <c r="G37" i="1"/>
  <c r="Z36" i="1"/>
  <c r="R36" i="1"/>
  <c r="M36" i="1"/>
  <c r="G36" i="1"/>
  <c r="Z35" i="1"/>
  <c r="S35" i="1"/>
  <c r="M35" i="1"/>
  <c r="G35" i="1"/>
  <c r="Z34" i="1"/>
  <c r="R34" i="1"/>
  <c r="M34" i="1"/>
  <c r="G34" i="1"/>
  <c r="Z33" i="1"/>
  <c r="S33" i="1"/>
  <c r="M33" i="1"/>
  <c r="G33" i="1"/>
  <c r="Z32" i="1"/>
  <c r="R32" i="1"/>
  <c r="M32" i="1"/>
  <c r="G32" i="1"/>
  <c r="Z31" i="1"/>
  <c r="R31" i="1"/>
  <c r="M31" i="1"/>
  <c r="G31" i="1"/>
  <c r="Z30" i="1"/>
  <c r="M30" i="1"/>
  <c r="G30" i="1"/>
  <c r="Z29" i="1"/>
  <c r="R29" i="1"/>
  <c r="M29" i="1"/>
  <c r="G29" i="1"/>
  <c r="Z28" i="1"/>
  <c r="S28" i="1"/>
  <c r="M28" i="1"/>
  <c r="G28" i="1"/>
  <c r="Z27" i="1"/>
  <c r="S27" i="1"/>
  <c r="M27" i="1"/>
  <c r="G27" i="1"/>
  <c r="Z26" i="1"/>
  <c r="S26" i="1"/>
  <c r="M26" i="1"/>
  <c r="G26" i="1"/>
  <c r="Z25" i="1"/>
  <c r="S25" i="1"/>
  <c r="M25" i="1"/>
  <c r="G25" i="1"/>
  <c r="Z24" i="1"/>
  <c r="R24" i="1"/>
  <c r="M24" i="1"/>
  <c r="Z23" i="1"/>
  <c r="S23" i="1"/>
  <c r="M23" i="1"/>
  <c r="G23" i="1"/>
  <c r="Z22" i="1"/>
  <c r="R22" i="1"/>
  <c r="M22" i="1"/>
  <c r="G22" i="1"/>
  <c r="Z21" i="1"/>
  <c r="S21" i="1"/>
  <c r="M21" i="1"/>
  <c r="G21" i="1"/>
  <c r="Z20" i="1"/>
  <c r="R20" i="1"/>
  <c r="M20" i="1"/>
  <c r="G20" i="1"/>
  <c r="Z19" i="1"/>
  <c r="R19" i="1"/>
  <c r="M19" i="1"/>
  <c r="G19" i="1"/>
  <c r="Z18" i="1"/>
  <c r="M18" i="1"/>
  <c r="G18" i="1"/>
  <c r="Z17" i="1"/>
  <c r="S17" i="1"/>
  <c r="M17" i="1"/>
  <c r="G17" i="1"/>
  <c r="Z16" i="1"/>
  <c r="S16" i="1"/>
  <c r="M16" i="1"/>
  <c r="G16" i="1"/>
  <c r="Z15" i="1"/>
  <c r="S15" i="1"/>
  <c r="M15" i="1"/>
  <c r="G15" i="1"/>
  <c r="Z14" i="1"/>
  <c r="S14" i="1"/>
  <c r="M14" i="1"/>
  <c r="G14" i="1"/>
  <c r="Z13" i="1"/>
  <c r="S13" i="1"/>
  <c r="M13" i="1"/>
  <c r="G13" i="1"/>
  <c r="Z12" i="1"/>
  <c r="M12" i="1"/>
  <c r="G12" i="1"/>
  <c r="Z11" i="1"/>
  <c r="S11" i="1"/>
  <c r="M11" i="1"/>
  <c r="G11" i="1"/>
  <c r="Z10" i="1"/>
  <c r="R10" i="1"/>
  <c r="M10" i="1"/>
  <c r="G10" i="1"/>
  <c r="Z9" i="1"/>
  <c r="S9" i="1"/>
  <c r="M9" i="1"/>
  <c r="G9" i="1"/>
  <c r="Z8" i="1"/>
  <c r="R8" i="1"/>
  <c r="M8" i="1"/>
  <c r="G8" i="1"/>
  <c r="Z7" i="1"/>
  <c r="R7" i="1"/>
  <c r="M7" i="1"/>
  <c r="G7" i="1"/>
  <c r="Z6" i="1"/>
  <c r="M6" i="1"/>
  <c r="J6" i="1"/>
  <c r="G6" i="1"/>
  <c r="Z63" i="1" l="1"/>
  <c r="AA60" i="1"/>
  <c r="AA40" i="1"/>
  <c r="S46" i="1"/>
  <c r="AA46" i="1" s="1"/>
  <c r="S55" i="1"/>
  <c r="AA55" i="1" s="1"/>
  <c r="R35" i="1"/>
  <c r="R47" i="1"/>
  <c r="R41" i="1"/>
  <c r="S43" i="1"/>
  <c r="AA43" i="1" s="1"/>
  <c r="S32" i="1"/>
  <c r="AA32" i="1" s="1"/>
  <c r="S59" i="1"/>
  <c r="AA59" i="1" s="1"/>
  <c r="AA16" i="1"/>
  <c r="S7" i="1"/>
  <c r="AA7" i="1" s="1"/>
  <c r="S29" i="1"/>
  <c r="AA29" i="1" s="1"/>
  <c r="AA52" i="1"/>
  <c r="R23" i="1"/>
  <c r="S8" i="1"/>
  <c r="AA8" i="1" s="1"/>
  <c r="R17" i="1"/>
  <c r="S19" i="1"/>
  <c r="AA19" i="1" s="1"/>
  <c r="AA21" i="1"/>
  <c r="AA23" i="1"/>
  <c r="AA28" i="1"/>
  <c r="AA17" i="1"/>
  <c r="AA45" i="1"/>
  <c r="S58" i="1"/>
  <c r="AA58" i="1" s="1"/>
  <c r="R11" i="1"/>
  <c r="AA39" i="1"/>
  <c r="AA41" i="1"/>
  <c r="R56" i="1"/>
  <c r="AA11" i="1"/>
  <c r="S20" i="1"/>
  <c r="AA20" i="1" s="1"/>
  <c r="S31" i="1"/>
  <c r="AA31" i="1" s="1"/>
  <c r="AA61" i="1"/>
  <c r="AA35" i="1"/>
  <c r="S44" i="1"/>
  <c r="AA44" i="1" s="1"/>
  <c r="R53" i="1"/>
  <c r="R16" i="1"/>
  <c r="R28" i="1"/>
  <c r="R40" i="1"/>
  <c r="R52" i="1"/>
  <c r="R14" i="1"/>
  <c r="R26" i="1"/>
  <c r="R38" i="1"/>
  <c r="R50" i="1"/>
  <c r="S10" i="1"/>
  <c r="AA10" i="1" s="1"/>
  <c r="S22" i="1"/>
  <c r="AA22" i="1" s="1"/>
  <c r="S34" i="1"/>
  <c r="AA34" i="1" s="1"/>
  <c r="AA48" i="1"/>
  <c r="AA50" i="1"/>
  <c r="AA56" i="1"/>
  <c r="AA13" i="1"/>
  <c r="AA25" i="1"/>
  <c r="AA37" i="1"/>
  <c r="AA49" i="1"/>
  <c r="AA53" i="1"/>
  <c r="AA47" i="1"/>
  <c r="N14" i="1"/>
  <c r="N8" i="1"/>
  <c r="N12" i="1"/>
  <c r="N24" i="1"/>
  <c r="N36" i="1"/>
  <c r="N48" i="1"/>
  <c r="N60" i="1"/>
  <c r="N29" i="1"/>
  <c r="N31" i="1"/>
  <c r="N41" i="1"/>
  <c r="N53" i="1"/>
  <c r="N55" i="1"/>
  <c r="N7" i="1"/>
  <c r="N18" i="1"/>
  <c r="N20" i="1"/>
  <c r="N30" i="1"/>
  <c r="N32" i="1"/>
  <c r="N34" i="1"/>
  <c r="N42" i="1"/>
  <c r="N44" i="1"/>
  <c r="N46" i="1"/>
  <c r="N54" i="1"/>
  <c r="N56" i="1"/>
  <c r="N58" i="1"/>
  <c r="N11" i="1"/>
  <c r="N17" i="1"/>
  <c r="N19" i="1"/>
  <c r="N43" i="1"/>
  <c r="N23" i="1"/>
  <c r="N35" i="1"/>
  <c r="N47" i="1"/>
  <c r="N59" i="1"/>
  <c r="J63" i="1"/>
  <c r="N33" i="1"/>
  <c r="N6" i="1"/>
  <c r="N10" i="1"/>
  <c r="N26" i="1"/>
  <c r="N38" i="1"/>
  <c r="N50" i="1"/>
  <c r="N62" i="1"/>
  <c r="N15" i="1"/>
  <c r="N27" i="1"/>
  <c r="N39" i="1"/>
  <c r="N16" i="1"/>
  <c r="N28" i="1"/>
  <c r="N21" i="1"/>
  <c r="N37" i="1"/>
  <c r="N49" i="1"/>
  <c r="N61" i="1"/>
  <c r="N40" i="1"/>
  <c r="N51" i="1"/>
  <c r="N45" i="1"/>
  <c r="N57" i="1"/>
  <c r="N52" i="1"/>
  <c r="N13" i="1"/>
  <c r="N9" i="1"/>
  <c r="N25" i="1"/>
  <c r="AA62" i="1"/>
  <c r="AA15" i="1"/>
  <c r="AA33" i="1"/>
  <c r="S12" i="1"/>
  <c r="AA12" i="1" s="1"/>
  <c r="R12" i="1"/>
  <c r="AA26" i="1"/>
  <c r="S30" i="1"/>
  <c r="AA30" i="1" s="1"/>
  <c r="R30" i="1"/>
  <c r="AA54" i="1"/>
  <c r="AA51" i="1"/>
  <c r="AA14" i="1"/>
  <c r="N22" i="1"/>
  <c r="AA57" i="1"/>
  <c r="M63" i="1"/>
  <c r="S18" i="1"/>
  <c r="AA18" i="1" s="1"/>
  <c r="R18" i="1"/>
  <c r="S6" i="1"/>
  <c r="R6" i="1"/>
  <c r="AA9" i="1"/>
  <c r="AA27" i="1"/>
  <c r="AA38" i="1"/>
  <c r="AA42" i="1"/>
  <c r="R9" i="1"/>
  <c r="R21" i="1"/>
  <c r="R33" i="1"/>
  <c r="R45" i="1"/>
  <c r="R57" i="1"/>
  <c r="G63" i="1"/>
  <c r="R48" i="1"/>
  <c r="R60" i="1"/>
  <c r="R13" i="1"/>
  <c r="S24" i="1"/>
  <c r="AA24" i="1" s="1"/>
  <c r="R25" i="1"/>
  <c r="S36" i="1"/>
  <c r="AA36" i="1" s="1"/>
  <c r="R37" i="1"/>
  <c r="R49" i="1"/>
  <c r="R61" i="1"/>
  <c r="R62" i="1"/>
  <c r="R15" i="1"/>
  <c r="R27" i="1"/>
  <c r="R39" i="1"/>
  <c r="R51" i="1"/>
  <c r="R42" i="1"/>
  <c r="R54" i="1"/>
  <c r="S63" i="1" l="1"/>
  <c r="AA6" i="1"/>
  <c r="AA63" i="1" s="1"/>
  <c r="N63" i="1"/>
  <c r="AA64" i="1" l="1"/>
  <c r="R63" i="1" s="1"/>
  <c r="R64" i="1" s="1"/>
  <c r="O26" i="1"/>
  <c r="O31" i="1"/>
  <c r="O7" i="1"/>
  <c r="O12" i="1"/>
  <c r="O27" i="1"/>
  <c r="O17" i="1"/>
  <c r="O13" i="1"/>
  <c r="O47" i="1"/>
  <c r="O32" i="1"/>
  <c r="O38" i="1"/>
  <c r="O20" i="1"/>
  <c r="O37" i="1"/>
  <c r="O51" i="1"/>
  <c r="O61" i="1"/>
  <c r="O40" i="1"/>
  <c r="O52" i="1"/>
  <c r="O24" i="1"/>
  <c r="O14" i="1"/>
  <c r="O21" i="1"/>
  <c r="O19" i="1"/>
  <c r="O34" i="1"/>
  <c r="O45" i="1"/>
  <c r="O36" i="1"/>
  <c r="O46" i="1"/>
  <c r="O6" i="1"/>
  <c r="O59" i="1"/>
  <c r="O28" i="1"/>
  <c r="O35" i="1"/>
  <c r="O41" i="1"/>
  <c r="O8" i="1"/>
  <c r="O43" i="1"/>
  <c r="O33" i="1"/>
  <c r="O44" i="1"/>
  <c r="O29" i="1"/>
  <c r="O42" i="1"/>
  <c r="O56" i="1"/>
  <c r="O23" i="1"/>
  <c r="O62" i="1"/>
  <c r="O30" i="1"/>
  <c r="O53" i="1"/>
  <c r="O48" i="1"/>
  <c r="O50" i="1"/>
  <c r="O55" i="1"/>
  <c r="O54" i="1"/>
  <c r="O60" i="1"/>
  <c r="O11" i="1"/>
  <c r="O15" i="1"/>
  <c r="O16" i="1"/>
  <c r="O39" i="1"/>
  <c r="O18" i="1"/>
  <c r="O58" i="1"/>
  <c r="O10" i="1"/>
  <c r="O57" i="1"/>
  <c r="O25" i="1"/>
  <c r="O49" i="1"/>
  <c r="O9" i="1"/>
  <c r="O22" i="1"/>
  <c r="T46" i="1" l="1"/>
  <c r="AB46" i="1" s="1"/>
  <c r="AC46" i="1" s="1"/>
  <c r="T36" i="1"/>
  <c r="AB36" i="1" s="1"/>
  <c r="AC36" i="1" s="1"/>
  <c r="T16" i="1"/>
  <c r="AB16" i="1" s="1"/>
  <c r="AC16" i="1" s="1"/>
  <c r="T56" i="1"/>
  <c r="AB56" i="1" s="1"/>
  <c r="AC56" i="1" s="1"/>
  <c r="T37" i="1"/>
  <c r="AB37" i="1" s="1"/>
  <c r="AC37" i="1" s="1"/>
  <c r="T42" i="1"/>
  <c r="AB42" i="1" s="1"/>
  <c r="AC42" i="1" s="1"/>
  <c r="T15" i="1"/>
  <c r="AB15" i="1" s="1"/>
  <c r="AC15" i="1" s="1"/>
  <c r="T22" i="1"/>
  <c r="AB22" i="1" s="1"/>
  <c r="AC22" i="1" s="1"/>
  <c r="T34" i="1"/>
  <c r="AB34" i="1" s="1"/>
  <c r="AC34" i="1" s="1"/>
  <c r="T32" i="1"/>
  <c r="AB32" i="1" s="1"/>
  <c r="AC32" i="1" s="1"/>
  <c r="T47" i="1"/>
  <c r="AB47" i="1" s="1"/>
  <c r="AC47" i="1" s="1"/>
  <c r="T29" i="1"/>
  <c r="AB29" i="1" s="1"/>
  <c r="AC29" i="1" s="1"/>
  <c r="T33" i="1"/>
  <c r="AB33" i="1" s="1"/>
  <c r="AC33" i="1" s="1"/>
  <c r="T21" i="1"/>
  <c r="AB21" i="1" s="1"/>
  <c r="AC21" i="1" s="1"/>
  <c r="T13" i="1"/>
  <c r="AB13" i="1" s="1"/>
  <c r="AC13" i="1" s="1"/>
  <c r="T17" i="1"/>
  <c r="AB17" i="1" s="1"/>
  <c r="AC17" i="1" s="1"/>
  <c r="T60" i="1"/>
  <c r="AB60" i="1" s="1"/>
  <c r="AC60" i="1" s="1"/>
  <c r="T27" i="1"/>
  <c r="AB27" i="1" s="1"/>
  <c r="AC27" i="1" s="1"/>
  <c r="T11" i="1"/>
  <c r="AB11" i="1" s="1"/>
  <c r="AC11" i="1" s="1"/>
  <c r="T54" i="1"/>
  <c r="AB54" i="1" s="1"/>
  <c r="AC54" i="1" s="1"/>
  <c r="T49" i="1"/>
  <c r="AB49" i="1" s="1"/>
  <c r="AC49" i="1" s="1"/>
  <c r="T14" i="1"/>
  <c r="AB14" i="1" s="1"/>
  <c r="AC14" i="1" s="1"/>
  <c r="T48" i="1"/>
  <c r="AB48" i="1" s="1"/>
  <c r="AC48" i="1" s="1"/>
  <c r="T53" i="1"/>
  <c r="AB53" i="1" s="1"/>
  <c r="AC53" i="1" s="1"/>
  <c r="T35" i="1"/>
  <c r="AB35" i="1" s="1"/>
  <c r="AC35" i="1" s="1"/>
  <c r="T52" i="1"/>
  <c r="AB52" i="1" s="1"/>
  <c r="AC52" i="1" s="1"/>
  <c r="T12" i="1"/>
  <c r="AB12" i="1" s="1"/>
  <c r="AC12" i="1" s="1"/>
  <c r="T20" i="1"/>
  <c r="AB20" i="1" s="1"/>
  <c r="AC20" i="1" s="1"/>
  <c r="T44" i="1"/>
  <c r="AB44" i="1" s="1"/>
  <c r="AC44" i="1" s="1"/>
  <c r="T55" i="1"/>
  <c r="AB55" i="1" s="1"/>
  <c r="AC55" i="1" s="1"/>
  <c r="T50" i="1"/>
  <c r="AB50" i="1" s="1"/>
  <c r="AC50" i="1" s="1"/>
  <c r="T57" i="1"/>
  <c r="AB57" i="1" s="1"/>
  <c r="AC57" i="1" s="1"/>
  <c r="T10" i="1"/>
  <c r="AB10" i="1" s="1"/>
  <c r="AC10" i="1" s="1"/>
  <c r="T28" i="1"/>
  <c r="AB28" i="1" s="1"/>
  <c r="AC28" i="1" s="1"/>
  <c r="T40" i="1"/>
  <c r="AB40" i="1" s="1"/>
  <c r="AC40" i="1" s="1"/>
  <c r="T7" i="1"/>
  <c r="AB7" i="1" s="1"/>
  <c r="AC7" i="1" s="1"/>
  <c r="T45" i="1"/>
  <c r="AB45" i="1" s="1"/>
  <c r="AC45" i="1" s="1"/>
  <c r="T9" i="1"/>
  <c r="AB9" i="1" s="1"/>
  <c r="AC9" i="1" s="1"/>
  <c r="T43" i="1"/>
  <c r="AB43" i="1" s="1"/>
  <c r="AC43" i="1" s="1"/>
  <c r="T8" i="1"/>
  <c r="AB8" i="1" s="1"/>
  <c r="AC8" i="1" s="1"/>
  <c r="T41" i="1"/>
  <c r="AB41" i="1" s="1"/>
  <c r="AC41" i="1" s="1"/>
  <c r="T30" i="1"/>
  <c r="AB30" i="1" s="1"/>
  <c r="AC30" i="1" s="1"/>
  <c r="T62" i="1"/>
  <c r="AB62" i="1" s="1"/>
  <c r="AC62" i="1" s="1"/>
  <c r="T59" i="1"/>
  <c r="AB59" i="1" s="1"/>
  <c r="AC59" i="1" s="1"/>
  <c r="T61" i="1"/>
  <c r="AB61" i="1" s="1"/>
  <c r="AC61" i="1" s="1"/>
  <c r="T31" i="1"/>
  <c r="AB31" i="1" s="1"/>
  <c r="AC31" i="1" s="1"/>
  <c r="T38" i="1"/>
  <c r="AB38" i="1" s="1"/>
  <c r="AC38" i="1" s="1"/>
  <c r="T19" i="1"/>
  <c r="AB19" i="1" s="1"/>
  <c r="AC19" i="1" s="1"/>
  <c r="T25" i="1"/>
  <c r="AB25" i="1" s="1"/>
  <c r="AC25" i="1" s="1"/>
  <c r="T24" i="1"/>
  <c r="AB24" i="1" s="1"/>
  <c r="AC24" i="1" s="1"/>
  <c r="T58" i="1"/>
  <c r="AB58" i="1" s="1"/>
  <c r="AC58" i="1" s="1"/>
  <c r="T18" i="1"/>
  <c r="AB18" i="1" s="1"/>
  <c r="AC18" i="1" s="1"/>
  <c r="T39" i="1"/>
  <c r="AB39" i="1" s="1"/>
  <c r="AC39" i="1" s="1"/>
  <c r="T23" i="1"/>
  <c r="AB23" i="1" s="1"/>
  <c r="AC23" i="1" s="1"/>
  <c r="T51" i="1"/>
  <c r="AB51" i="1" s="1"/>
  <c r="AC51" i="1" s="1"/>
  <c r="T26" i="1"/>
  <c r="AB26" i="1" s="1"/>
  <c r="AC26" i="1" s="1"/>
  <c r="O63" i="1"/>
  <c r="T6" i="1"/>
  <c r="T63" i="1" l="1"/>
  <c r="AB63" i="1" s="1"/>
  <c r="AB6" i="1"/>
  <c r="AC6" i="1" s="1"/>
</calcChain>
</file>

<file path=xl/sharedStrings.xml><?xml version="1.0" encoding="utf-8"?>
<sst xmlns="http://schemas.openxmlformats.org/spreadsheetml/2006/main" count="158" uniqueCount="158">
  <si>
    <t>Redni broj</t>
  </si>
  <si>
    <t>Šifra ZU</t>
  </si>
  <si>
    <t>ZDRAVSTVENA USTANOVA</t>
  </si>
  <si>
    <t>Kategorija ZU</t>
  </si>
  <si>
    <t>Ukupna suma koeficijenata za kvartal</t>
  </si>
  <si>
    <t>DSG Učinak - udeo u ukupnim koeficijentima</t>
  </si>
  <si>
    <t>Sredstva za DSG učinak za kvartal</t>
  </si>
  <si>
    <t>I   indikator kvaliteta</t>
  </si>
  <si>
    <t>II indikator kvaliteta</t>
  </si>
  <si>
    <t>III indikator kvaliteta</t>
  </si>
  <si>
    <t>IV indikator kvaliteta</t>
  </si>
  <si>
    <t>V indikator kvaliteta</t>
  </si>
  <si>
    <t>Indikatori kvaliteta - Ukupno</t>
  </si>
  <si>
    <t>Sredstva za Indikatore kvaliteta za kvartal</t>
  </si>
  <si>
    <t>Ukupna sredstva za učinak za kvartal</t>
  </si>
  <si>
    <t xml:space="preserve">Index Učinka (Ukupna sredstva za učinak za kvartal / Varijabilni deo naknade za kvartal) </t>
  </si>
  <si>
    <t>6 = 4 * (1-%5)</t>
  </si>
  <si>
    <t>9 = 7 * (1-%8)</t>
  </si>
  <si>
    <t>12 = 10 * (1-%11)</t>
  </si>
  <si>
    <t>13 = 6 + 9 +12</t>
  </si>
  <si>
    <t>14 = 13 /(suma 13)</t>
  </si>
  <si>
    <t>16 = 15 / 4 (četvrtina)</t>
  </si>
  <si>
    <t>17 = 0,8* 16</t>
  </si>
  <si>
    <t>18 = 0,2* 16</t>
  </si>
  <si>
    <t>19 = 14 * (suma 17)</t>
  </si>
  <si>
    <t>25 = 20+ 21 + 22+ 23 +24</t>
  </si>
  <si>
    <t>26 = 0.2* 25* 18</t>
  </si>
  <si>
    <t>27 = 19+ 26</t>
  </si>
  <si>
    <t>28 = 27/ 16</t>
  </si>
  <si>
    <t>00203012</t>
  </si>
  <si>
    <t>Opšta bolnica Kikinda</t>
  </si>
  <si>
    <t>00204016</t>
  </si>
  <si>
    <t>Opšta bolnica Vršac</t>
  </si>
  <si>
    <t>00206027</t>
  </si>
  <si>
    <t>Opšta bolnica Vrbas</t>
  </si>
  <si>
    <t>00210002</t>
  </si>
  <si>
    <t>Opšta bolnica "Stefan Visoki", Smederevska Palanka</t>
  </si>
  <si>
    <t>00211014</t>
  </si>
  <si>
    <t>Opšta bolnica Petrovac na Mlavi</t>
  </si>
  <si>
    <t>00212007</t>
  </si>
  <si>
    <t>Zdravstveni centar Aranđelovac</t>
  </si>
  <si>
    <t>00213009</t>
  </si>
  <si>
    <t>Opšta bolnica Jagodina</t>
  </si>
  <si>
    <t>00213016</t>
  </si>
  <si>
    <t>Opšta bolnica Paraćin</t>
  </si>
  <si>
    <t>00214002</t>
  </si>
  <si>
    <t>Zdravstveni centar Negotin</t>
  </si>
  <si>
    <t>00214007</t>
  </si>
  <si>
    <t>Opšta bolnica Majdanpek</t>
  </si>
  <si>
    <t>00214009</t>
  </si>
  <si>
    <t>Opšta bolnica Bor</t>
  </si>
  <si>
    <t>00215002</t>
  </si>
  <si>
    <t>Zdravstveni centar Knjaževac</t>
  </si>
  <si>
    <t>00222008</t>
  </si>
  <si>
    <t>Opšta bolnica Pirot</t>
  </si>
  <si>
    <t>00224002</t>
  </si>
  <si>
    <t>Zdravstveni centar Surdulica</t>
  </si>
  <si>
    <t>00203014</t>
  </si>
  <si>
    <t>Opšta bolnica Senta</t>
  </si>
  <si>
    <t>00214003</t>
  </si>
  <si>
    <t>Zdravstveni centar Kladovo</t>
  </si>
  <si>
    <t>00201007</t>
  </si>
  <si>
    <t>Opšta bolnica Subotica</t>
  </si>
  <si>
    <t>00204018</t>
  </si>
  <si>
    <t>Opšta bolnica Pančevo</t>
  </si>
  <si>
    <t>00205008</t>
  </si>
  <si>
    <t>Opšta bolnica Sombor</t>
  </si>
  <si>
    <t>00207013</t>
  </si>
  <si>
    <t>Opšta bolnica Sremska Mitrovica</t>
  </si>
  <si>
    <t>00208009</t>
  </si>
  <si>
    <t>Opšta bolnica Šabac</t>
  </si>
  <si>
    <t>00211012</t>
  </si>
  <si>
    <t>Opšta bolnica Požarevac</t>
  </si>
  <si>
    <t>00213012</t>
  </si>
  <si>
    <t>Opšta bolnica Ćuprija</t>
  </si>
  <si>
    <t>00215003</t>
  </si>
  <si>
    <t>Zdravstveni centar Zaječar</t>
  </si>
  <si>
    <t>00216001</t>
  </si>
  <si>
    <t>Zdravstveni centar Užice</t>
  </si>
  <si>
    <t>00217012</t>
  </si>
  <si>
    <t>Opšta bolnica Čačak</t>
  </si>
  <si>
    <t>00218013</t>
  </si>
  <si>
    <t>Opšta bolnica Novi Pazar</t>
  </si>
  <si>
    <t>00218015</t>
  </si>
  <si>
    <t>Opšta bolnica Kraljevo</t>
  </si>
  <si>
    <t>00224001</t>
  </si>
  <si>
    <t>Zdravstveni centar Vranje</t>
  </si>
  <si>
    <t>00223009</t>
  </si>
  <si>
    <t>Opšta bolnica Leskovac</t>
  </si>
  <si>
    <t>00219012</t>
  </si>
  <si>
    <t>Opšta bolnica Kruševac</t>
  </si>
  <si>
    <t>00202012</t>
  </si>
  <si>
    <t>Opšta bolnica Zrenjanin</t>
  </si>
  <si>
    <t>00206020</t>
  </si>
  <si>
    <t>Univerzitetski klinički centar Vojvodine, Novi Sad</t>
  </si>
  <si>
    <t>00220019</t>
  </si>
  <si>
    <t>Univerzitetski klinički centar Niš</t>
  </si>
  <si>
    <t>00230048</t>
  </si>
  <si>
    <t>Kliničko-bolnički centar "Dr Dragiša Mišović - Dedinje"</t>
  </si>
  <si>
    <t>00230049</t>
  </si>
  <si>
    <t>Kliničko-bolnički centar "Zemun"</t>
  </si>
  <si>
    <t>00230050</t>
  </si>
  <si>
    <t>Kliničko-bolnički centar "Zvezdara"</t>
  </si>
  <si>
    <t>00230051</t>
  </si>
  <si>
    <t>Univerzitetski klinički centar Srbije</t>
  </si>
  <si>
    <t>00212010</t>
  </si>
  <si>
    <t>Univerzitetski klinički centar Kragujevac</t>
  </si>
  <si>
    <t>00230047</t>
  </si>
  <si>
    <t>Kliničko-bolnički centar "Bežanijska kosa"</t>
  </si>
  <si>
    <t>00230036</t>
  </si>
  <si>
    <t>Institut za kardiovaskularne bolesti "Dedinje"</t>
  </si>
  <si>
    <t>00206017</t>
  </si>
  <si>
    <t>Institut za kardiovaskularne bolesti Vojvodine, Sremska Kamenica</t>
  </si>
  <si>
    <t>00230039</t>
  </si>
  <si>
    <t>Institut za onkologiju i radiologiju Srbije</t>
  </si>
  <si>
    <t>00206015</t>
  </si>
  <si>
    <t>Institut za onkologiju Vojvodine, Sremska Kamenica</t>
  </si>
  <si>
    <t>00206018</t>
  </si>
  <si>
    <t>Institut za zdravstvenu zaštitu dece i omladine Vojvodine, Novi Sad</t>
  </si>
  <si>
    <t>00230044</t>
  </si>
  <si>
    <t>Univerzitetska dečja klinika</t>
  </si>
  <si>
    <t>00230037</t>
  </si>
  <si>
    <t>Institut za zdravstvenu zaštitu majke i deteta Srbije "Dr Vukan Čupić"</t>
  </si>
  <si>
    <t>00230034</t>
  </si>
  <si>
    <t>Institut za ortopediju Banjica</t>
  </si>
  <si>
    <t>00230045</t>
  </si>
  <si>
    <t>Ginekološko - akušerska klinika Narodni Front</t>
  </si>
  <si>
    <t>00206016</t>
  </si>
  <si>
    <t>Institut za plućne bolesti Vojvodine, Sremska Kamenica</t>
  </si>
  <si>
    <t>00230020</t>
  </si>
  <si>
    <t>Specijalna bolnica za cerebrovaskularne bolesti "Sveti Sava"</t>
  </si>
  <si>
    <t>00209012</t>
  </si>
  <si>
    <t>Zdravstveni centar Valjevo</t>
  </si>
  <si>
    <t>Zdravstveni centar Loznica</t>
  </si>
  <si>
    <t>00208017</t>
  </si>
  <si>
    <t>00221009</t>
  </si>
  <si>
    <t>Zdravstveni centar Prokuplje</t>
  </si>
  <si>
    <t>00220028</t>
  </si>
  <si>
    <t>Zdravstveni centar Aleksinac</t>
  </si>
  <si>
    <t>00217013</t>
  </si>
  <si>
    <t>Zdravstveni centar Gornji Milanovac</t>
  </si>
  <si>
    <t>1/4 Varijabilnog dela za 2025. godinu (kvartal)</t>
  </si>
  <si>
    <t>Varijabilni deo naknade - Prilog 2 Pravilnika o ugovaranju ZZ za 2025. godinu</t>
  </si>
  <si>
    <t>80% Varijabilnog dela 2025. za kvartal + razlika za kvalitet za kvartal</t>
  </si>
  <si>
    <t>20% Varijabilnog dela 2025. za kvartal</t>
  </si>
  <si>
    <t>/</t>
  </si>
  <si>
    <t>00210010</t>
  </si>
  <si>
    <t>Zdravstveni centar Smederevo</t>
  </si>
  <si>
    <t>UČINAK II KVARTAL 2025.GODINE</t>
  </si>
  <si>
    <t>Suma koeficijenata po ZU - april</t>
  </si>
  <si>
    <t>% greške (DSG kontrola) - april</t>
  </si>
  <si>
    <t>Suma koeficijenata po ZU umanjena za % greške- april</t>
  </si>
  <si>
    <t>Suma koeficijenata po ZU - maj</t>
  </si>
  <si>
    <t>% greška (DSG kontrola) - maj</t>
  </si>
  <si>
    <t>Suma koeficijenata po ZU - jun</t>
  </si>
  <si>
    <t>% greška (DSG kontrola) - jun</t>
  </si>
  <si>
    <t>Suma koeficijenata po ZU umanjena za % greške-   maj</t>
  </si>
  <si>
    <t>Suma koeficijenata po ZU umanjena za % greške-   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</si>
</sst>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.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5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69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0" fontId="8" fillId="3" borderId="4" xfId="0" applyFont="1" applyFill="1" applyBorder="1" applyAlignment="1">
      <alignment horizontal="center"/>
    </xf>
    <xf numFmtId="3" fontId="8" fillId="3" borderId="4" xfId="0" applyNumberFormat="1" applyFont="1" applyFill="1" applyBorder="1"/>
    <xf numFmtId="164" fontId="8" fillId="3" borderId="5" xfId="0" applyNumberFormat="1" applyFont="1" applyFill="1" applyBorder="1"/>
    <xf numFmtId="10" fontId="8" fillId="3" borderId="5" xfId="0" applyNumberFormat="1" applyFont="1" applyFill="1" applyBorder="1" applyAlignment="1">
      <alignment horizontal="right"/>
    </xf>
    <xf numFmtId="3" fontId="8" fillId="3" borderId="5" xfId="0" applyNumberFormat="1" applyFont="1" applyFill="1" applyBorder="1"/>
    <xf numFmtId="165" fontId="8" fillId="3" borderId="4" xfId="0" applyNumberFormat="1" applyFont="1" applyFill="1" applyBorder="1"/>
    <xf numFmtId="3" fontId="8" fillId="3" borderId="4" xfId="1" applyNumberFormat="1" applyFont="1" applyFill="1" applyBorder="1" applyAlignment="1" applyProtection="1">
      <alignment horizontal="right" wrapText="1"/>
    </xf>
    <xf numFmtId="3" fontId="8" fillId="3" borderId="4" xfId="0" applyNumberFormat="1" applyFont="1" applyFill="1" applyBorder="1" applyAlignment="1" applyProtection="1">
      <alignment horizontal="right" wrapText="1"/>
    </xf>
    <xf numFmtId="0" fontId="8" fillId="3" borderId="4" xfId="0" applyNumberFormat="1" applyFont="1" applyFill="1" applyBorder="1"/>
    <xf numFmtId="3" fontId="8" fillId="4" borderId="4" xfId="0" applyNumberFormat="1" applyFont="1" applyFill="1" applyBorder="1"/>
    <xf numFmtId="2" fontId="8" fillId="4" borderId="4" xfId="0" applyNumberFormat="1" applyFont="1" applyFill="1" applyBorder="1"/>
    <xf numFmtId="0" fontId="8" fillId="3" borderId="0" xfId="0" applyFont="1" applyFill="1"/>
    <xf numFmtId="0" fontId="8" fillId="3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 applyAlignment="1"/>
    <xf numFmtId="165" fontId="0" fillId="5" borderId="6" xfId="0" applyNumberFormat="1" applyFont="1" applyFill="1" applyBorder="1"/>
    <xf numFmtId="3" fontId="0" fillId="5" borderId="5" xfId="0" applyNumberFormat="1" applyFont="1" applyFill="1" applyBorder="1"/>
    <xf numFmtId="4" fontId="8" fillId="5" borderId="6" xfId="0" applyNumberFormat="1" applyFont="1" applyFill="1" applyBorder="1"/>
    <xf numFmtId="3" fontId="0" fillId="5" borderId="8" xfId="0" applyNumberFormat="1" applyFont="1" applyFill="1" applyBorder="1"/>
    <xf numFmtId="3" fontId="0" fillId="5" borderId="6" xfId="0" applyNumberFormat="1" applyFont="1" applyFill="1" applyBorder="1"/>
    <xf numFmtId="3" fontId="0" fillId="5" borderId="9" xfId="0" applyNumberFormat="1" applyFont="1" applyFill="1" applyBorder="1"/>
    <xf numFmtId="3" fontId="2" fillId="5" borderId="10" xfId="0" applyNumberFormat="1" applyFont="1" applyFill="1" applyBorder="1"/>
    <xf numFmtId="3" fontId="0" fillId="5" borderId="6" xfId="0" applyNumberFormat="1" applyFill="1" applyBorder="1"/>
    <xf numFmtId="4" fontId="0" fillId="5" borderId="6" xfId="0" applyNumberFormat="1" applyFill="1" applyBorder="1"/>
    <xf numFmtId="3" fontId="0" fillId="5" borderId="10" xfId="0" applyNumberFormat="1" applyFont="1" applyFill="1" applyBorder="1"/>
    <xf numFmtId="3" fontId="8" fillId="4" borderId="11" xfId="0" applyNumberFormat="1" applyFont="1" applyFill="1" applyBorder="1"/>
    <xf numFmtId="3" fontId="0" fillId="4" borderId="6" xfId="0" applyNumberFormat="1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3" fontId="0" fillId="3" borderId="0" xfId="0" applyNumberFormat="1" applyFill="1"/>
    <xf numFmtId="4" fontId="8" fillId="3" borderId="0" xfId="0" applyNumberFormat="1" applyFont="1" applyFill="1" applyBorder="1"/>
    <xf numFmtId="3" fontId="1" fillId="5" borderId="10" xfId="0" applyNumberFormat="1" applyFont="1" applyFill="1" applyBorder="1"/>
    <xf numFmtId="3" fontId="11" fillId="6" borderId="10" xfId="0" applyNumberFormat="1" applyFont="1" applyFill="1" applyBorder="1"/>
    <xf numFmtId="3" fontId="8" fillId="3" borderId="12" xfId="0" applyNumberFormat="1" applyFont="1" applyFill="1" applyBorder="1"/>
    <xf numFmtId="0" fontId="0" fillId="0" borderId="0" xfId="0" applyAlignment="1">
      <alignment horizontal="center"/>
    </xf>
    <xf numFmtId="0" fontId="2" fillId="0" borderId="0" xfId="0" applyFont="1"/>
    <xf numFmtId="3" fontId="0" fillId="0" borderId="0" xfId="0" applyNumberFormat="1"/>
    <xf numFmtId="0" fontId="12" fillId="0" borderId="0" xfId="0" applyFont="1"/>
    <xf numFmtId="0" fontId="0" fillId="0" borderId="0" xfId="0" applyBorder="1"/>
    <xf numFmtId="10" fontId="8" fillId="3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/>
    <xf numFmtId="3" fontId="8" fillId="3" borderId="0" xfId="1" applyNumberFormat="1" applyFont="1" applyFill="1" applyBorder="1" applyAlignment="1" applyProtection="1">
      <alignment horizontal="right" wrapText="1"/>
    </xf>
    <xf numFmtId="0" fontId="0" fillId="0" borderId="0" xfId="0" applyFont="1" applyBorder="1" applyAlignment="1"/>
    <xf numFmtId="49" fontId="8" fillId="3" borderId="4" xfId="0" applyNumberFormat="1" applyFont="1" applyFill="1" applyBorder="1" applyAlignment="1">
      <alignment wrapText="1"/>
    </xf>
    <xf numFmtId="49" fontId="8" fillId="3" borderId="6" xfId="0" applyNumberFormat="1" applyFont="1" applyFill="1" applyBorder="1" applyAlignment="1">
      <alignment wrapText="1"/>
    </xf>
    <xf numFmtId="49" fontId="8" fillId="0" borderId="6" xfId="0" applyNumberFormat="1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8" fillId="3" borderId="6" xfId="0" applyFont="1" applyFill="1" applyBorder="1" applyAlignment="1">
      <alignment wrapText="1"/>
    </xf>
    <xf numFmtId="3" fontId="8" fillId="3" borderId="0" xfId="0" applyNumberFormat="1" applyFont="1" applyFill="1"/>
    <xf numFmtId="49" fontId="8" fillId="3" borderId="4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10" fillId="0" borderId="7" xfId="1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1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77"/>
  <sheetViews>
    <sheetView tabSelected="1" topLeftCell="J46" zoomScaleNormal="100" workbookViewId="0">
      <selection activeCell="R60" sqref="R60"/>
    </sheetView>
  </sheetViews>
  <sheetFormatPr defaultColWidth="9.140625" defaultRowHeight="15" x14ac:dyDescent="0.25"/>
  <cols>
    <col min="1" max="1" width="6.5703125" style="45" customWidth="1"/>
    <col min="2" max="2" width="12.140625" customWidth="1"/>
    <col min="3" max="3" width="27.28515625" customWidth="1"/>
    <col min="4" max="4" width="10.42578125" customWidth="1"/>
    <col min="5" max="5" width="12.5703125" customWidth="1"/>
    <col min="6" max="6" width="11.28515625" customWidth="1"/>
    <col min="7" max="7" width="13.5703125" customWidth="1"/>
    <col min="8" max="8" width="12.5703125" customWidth="1"/>
    <col min="9" max="9" width="11.28515625" customWidth="1"/>
    <col min="10" max="10" width="13.5703125" customWidth="1"/>
    <col min="11" max="11" width="12.5703125" customWidth="1"/>
    <col min="12" max="12" width="12.140625" customWidth="1"/>
    <col min="13" max="13" width="13.5703125" customWidth="1"/>
    <col min="14" max="14" width="13.42578125" customWidth="1"/>
    <col min="15" max="15" width="15.7109375" customWidth="1"/>
    <col min="16" max="16" width="14.85546875" customWidth="1"/>
    <col min="17" max="17" width="23.140625" customWidth="1"/>
    <col min="18" max="18" width="15.7109375" customWidth="1"/>
    <col min="19" max="19" width="12.7109375" customWidth="1"/>
    <col min="20" max="20" width="13.85546875" customWidth="1"/>
    <col min="21" max="25" width="7.85546875" customWidth="1"/>
    <col min="26" max="26" width="13.85546875" customWidth="1"/>
    <col min="27" max="28" width="13.28515625" customWidth="1"/>
    <col min="29" max="29" width="16.42578125" customWidth="1"/>
    <col min="30" max="30" width="10.140625" bestFit="1" customWidth="1"/>
  </cols>
  <sheetData>
    <row r="2" spans="1:30" x14ac:dyDescent="0.25">
      <c r="A2" s="64" t="s">
        <v>148</v>
      </c>
      <c r="B2" s="64"/>
      <c r="C2" s="64"/>
    </row>
    <row r="3" spans="1:30" ht="6" customHeight="1" x14ac:dyDescent="0.3">
      <c r="A3" s="1"/>
      <c r="B3" s="2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0" ht="129.75" customHeight="1" x14ac:dyDescent="0.25">
      <c r="A4" s="4" t="s">
        <v>0</v>
      </c>
      <c r="B4" s="4" t="s">
        <v>1</v>
      </c>
      <c r="C4" s="5" t="s">
        <v>2</v>
      </c>
      <c r="D4" s="4" t="s">
        <v>3</v>
      </c>
      <c r="E4" s="4" t="s">
        <v>149</v>
      </c>
      <c r="F4" s="4" t="s">
        <v>150</v>
      </c>
      <c r="G4" s="4" t="s">
        <v>151</v>
      </c>
      <c r="H4" s="4" t="s">
        <v>152</v>
      </c>
      <c r="I4" s="4" t="s">
        <v>153</v>
      </c>
      <c r="J4" s="4" t="s">
        <v>156</v>
      </c>
      <c r="K4" s="4" t="s">
        <v>154</v>
      </c>
      <c r="L4" s="4" t="s">
        <v>155</v>
      </c>
      <c r="M4" s="4" t="s">
        <v>157</v>
      </c>
      <c r="N4" s="4" t="s">
        <v>4</v>
      </c>
      <c r="O4" s="4" t="s">
        <v>5</v>
      </c>
      <c r="P4" s="4" t="s">
        <v>142</v>
      </c>
      <c r="Q4" s="4" t="s">
        <v>141</v>
      </c>
      <c r="R4" s="4" t="s">
        <v>143</v>
      </c>
      <c r="S4" s="4" t="s">
        <v>144</v>
      </c>
      <c r="T4" s="4" t="s">
        <v>6</v>
      </c>
      <c r="U4" s="6" t="s">
        <v>7</v>
      </c>
      <c r="V4" s="6" t="s">
        <v>8</v>
      </c>
      <c r="W4" s="6" t="s">
        <v>9</v>
      </c>
      <c r="X4" s="6" t="s">
        <v>10</v>
      </c>
      <c r="Y4" s="6" t="s">
        <v>11</v>
      </c>
      <c r="Z4" s="4" t="s">
        <v>12</v>
      </c>
      <c r="AA4" s="4" t="s">
        <v>13</v>
      </c>
      <c r="AB4" s="4" t="s">
        <v>14</v>
      </c>
      <c r="AC4" s="4" t="s">
        <v>15</v>
      </c>
    </row>
    <row r="5" spans="1:30" s="10" customFormat="1" ht="24.75" customHeight="1" x14ac:dyDescent="0.25">
      <c r="A5" s="7"/>
      <c r="B5" s="7">
        <v>1</v>
      </c>
      <c r="C5" s="8">
        <v>2</v>
      </c>
      <c r="D5" s="7">
        <v>3</v>
      </c>
      <c r="E5" s="7">
        <v>4</v>
      </c>
      <c r="F5" s="7">
        <v>5</v>
      </c>
      <c r="G5" s="7" t="s">
        <v>16</v>
      </c>
      <c r="H5" s="7">
        <v>7</v>
      </c>
      <c r="I5" s="7">
        <v>8</v>
      </c>
      <c r="J5" s="7" t="s">
        <v>17</v>
      </c>
      <c r="K5" s="7">
        <v>10</v>
      </c>
      <c r="L5" s="7">
        <v>11</v>
      </c>
      <c r="M5" s="7" t="s">
        <v>18</v>
      </c>
      <c r="N5" s="7" t="s">
        <v>19</v>
      </c>
      <c r="O5" s="7" t="s">
        <v>20</v>
      </c>
      <c r="P5" s="7">
        <v>15</v>
      </c>
      <c r="Q5" s="9" t="s">
        <v>21</v>
      </c>
      <c r="R5" s="7" t="s">
        <v>22</v>
      </c>
      <c r="S5" s="7" t="s">
        <v>23</v>
      </c>
      <c r="T5" s="7" t="s">
        <v>24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 t="s">
        <v>25</v>
      </c>
      <c r="AA5" s="7" t="s">
        <v>26</v>
      </c>
      <c r="AB5" s="7" t="s">
        <v>27</v>
      </c>
      <c r="AC5" s="7" t="s">
        <v>28</v>
      </c>
    </row>
    <row r="6" spans="1:30" s="22" customFormat="1" x14ac:dyDescent="0.25">
      <c r="A6" s="11">
        <v>1</v>
      </c>
      <c r="B6" s="61" t="s">
        <v>29</v>
      </c>
      <c r="C6" s="54" t="s">
        <v>30</v>
      </c>
      <c r="D6" s="12">
        <v>1</v>
      </c>
      <c r="E6" s="13">
        <v>1083.8000000000036</v>
      </c>
      <c r="F6" s="14">
        <v>0</v>
      </c>
      <c r="G6" s="15">
        <f t="shared" ref="G6:G37" si="0">E6*(1-F6)</f>
        <v>1083.8000000000036</v>
      </c>
      <c r="H6" s="15">
        <v>1175.8699999999956</v>
      </c>
      <c r="I6" s="14">
        <v>2.5499999999999998E-2</v>
      </c>
      <c r="J6" s="15">
        <f t="shared" ref="J6:J62" si="1">H6*(1-I6)</f>
        <v>1145.8853149999957</v>
      </c>
      <c r="K6" s="15">
        <v>1060.3200000000027</v>
      </c>
      <c r="L6" s="14">
        <v>1.3100000000000001E-2</v>
      </c>
      <c r="M6" s="15">
        <f>K6*(1-L6)</f>
        <v>1046.4298080000026</v>
      </c>
      <c r="N6" s="15">
        <f t="shared" ref="N6:N62" si="2">G6+J6+M6</f>
        <v>3276.1151230000019</v>
      </c>
      <c r="O6" s="16">
        <f>N6/$N$63</f>
        <v>6.5711502512176383E-3</v>
      </c>
      <c r="P6" s="17">
        <v>84445</v>
      </c>
      <c r="Q6" s="17">
        <f>P6/4</f>
        <v>21111.25</v>
      </c>
      <c r="R6" s="18">
        <f t="shared" ref="R6:R37" si="3">Q6*0.8</f>
        <v>16889</v>
      </c>
      <c r="S6" s="18">
        <f t="shared" ref="S6:S37" si="4">Q6*0.2</f>
        <v>4222.25</v>
      </c>
      <c r="T6" s="12">
        <f t="shared" ref="T6:T37" si="5">O6*$R$63</f>
        <v>19077.273910268625</v>
      </c>
      <c r="U6" s="19">
        <v>0</v>
      </c>
      <c r="V6" s="19">
        <v>1</v>
      </c>
      <c r="W6" s="19">
        <v>1</v>
      </c>
      <c r="X6" s="19">
        <v>1</v>
      </c>
      <c r="Y6" s="19">
        <v>0</v>
      </c>
      <c r="Z6" s="19">
        <f>SUM(U6:Y6)</f>
        <v>3</v>
      </c>
      <c r="AA6" s="12">
        <f>0.2*Z6*S6</f>
        <v>2533.3500000000004</v>
      </c>
      <c r="AB6" s="20">
        <f t="shared" ref="AB6:AB63" si="6">T6+AA6</f>
        <v>21610.623910268623</v>
      </c>
      <c r="AC6" s="21">
        <f t="shared" ref="AC6:AC37" si="7">AB6/Q6</f>
        <v>1.0236543980232635</v>
      </c>
    </row>
    <row r="7" spans="1:30" s="22" customFormat="1" x14ac:dyDescent="0.25">
      <c r="A7" s="23">
        <v>2</v>
      </c>
      <c r="B7" s="62" t="s">
        <v>31</v>
      </c>
      <c r="C7" s="55" t="s">
        <v>32</v>
      </c>
      <c r="D7" s="12">
        <v>1</v>
      </c>
      <c r="E7" s="13">
        <v>1040.0199999999977</v>
      </c>
      <c r="F7" s="14">
        <v>3.6999999999999998E-2</v>
      </c>
      <c r="G7" s="15">
        <f t="shared" si="0"/>
        <v>1001.5392599999977</v>
      </c>
      <c r="H7" s="15">
        <v>921.12999999999693</v>
      </c>
      <c r="I7" s="14">
        <v>3.2000000000000001E-2</v>
      </c>
      <c r="J7" s="15">
        <f t="shared" si="1"/>
        <v>891.65383999999699</v>
      </c>
      <c r="K7" s="15">
        <v>1095.5299999999922</v>
      </c>
      <c r="L7" s="14">
        <v>4.8000000000000001E-2</v>
      </c>
      <c r="M7" s="15">
        <f t="shared" ref="M7:M62" si="8">K7*(1-L7)</f>
        <v>1042.9445599999926</v>
      </c>
      <c r="N7" s="15">
        <f t="shared" si="2"/>
        <v>2936.1376599999876</v>
      </c>
      <c r="O7" s="16">
        <f t="shared" ref="O7:O62" si="9">N7/$N$63</f>
        <v>5.8892319096682964E-3</v>
      </c>
      <c r="P7" s="17">
        <v>83950</v>
      </c>
      <c r="Q7" s="17">
        <f t="shared" ref="Q7:Q62" si="10">P7/4</f>
        <v>20987.5</v>
      </c>
      <c r="R7" s="18">
        <f t="shared" si="3"/>
        <v>16790</v>
      </c>
      <c r="S7" s="18">
        <f t="shared" si="4"/>
        <v>4197.5</v>
      </c>
      <c r="T7" s="12">
        <f t="shared" si="5"/>
        <v>17097.537868810388</v>
      </c>
      <c r="U7" s="19">
        <v>0</v>
      </c>
      <c r="V7" s="19">
        <v>1</v>
      </c>
      <c r="W7" s="19">
        <v>1</v>
      </c>
      <c r="X7" s="19">
        <v>0</v>
      </c>
      <c r="Y7" s="19">
        <v>1</v>
      </c>
      <c r="Z7" s="19">
        <f t="shared" ref="Z7:Z62" si="11">SUM(U7:Y7)</f>
        <v>3</v>
      </c>
      <c r="AA7" s="12">
        <f t="shared" ref="AA7:AA62" si="12">0.2*Z7*S7</f>
        <v>2518.5000000000005</v>
      </c>
      <c r="AB7" s="20">
        <f t="shared" si="6"/>
        <v>19616.037868810388</v>
      </c>
      <c r="AC7" s="21">
        <f t="shared" si="7"/>
        <v>0.93465338267113229</v>
      </c>
      <c r="AD7" s="60"/>
    </row>
    <row r="8" spans="1:30" s="22" customFormat="1" x14ac:dyDescent="0.25">
      <c r="A8" s="23">
        <v>3</v>
      </c>
      <c r="B8" s="62" t="s">
        <v>33</v>
      </c>
      <c r="C8" s="55" t="s">
        <v>34</v>
      </c>
      <c r="D8" s="12">
        <v>1</v>
      </c>
      <c r="E8" s="13">
        <v>1144.4100000000008</v>
      </c>
      <c r="F8" s="14">
        <v>4.3700000000000003E-2</v>
      </c>
      <c r="G8" s="15">
        <f t="shared" si="0"/>
        <v>1094.3992830000009</v>
      </c>
      <c r="H8" s="15">
        <v>1154.4599999999994</v>
      </c>
      <c r="I8" s="14">
        <v>3.2199999999999999E-2</v>
      </c>
      <c r="J8" s="15">
        <f t="shared" si="1"/>
        <v>1117.2863879999993</v>
      </c>
      <c r="K8" s="15">
        <v>1110.3299999999977</v>
      </c>
      <c r="L8" s="14">
        <v>3.5900000000000001E-2</v>
      </c>
      <c r="M8" s="15">
        <f t="shared" si="8"/>
        <v>1070.4691529999977</v>
      </c>
      <c r="N8" s="15">
        <f t="shared" si="2"/>
        <v>3282.1548239999979</v>
      </c>
      <c r="O8" s="16">
        <f t="shared" si="9"/>
        <v>6.5832645333027745E-3</v>
      </c>
      <c r="P8" s="17">
        <v>105219</v>
      </c>
      <c r="Q8" s="17">
        <f t="shared" si="10"/>
        <v>26304.75</v>
      </c>
      <c r="R8" s="18">
        <f t="shared" si="3"/>
        <v>21043.800000000003</v>
      </c>
      <c r="S8" s="18">
        <f t="shared" si="4"/>
        <v>5260.9500000000007</v>
      </c>
      <c r="T8" s="12">
        <f t="shared" si="5"/>
        <v>19112.443929021669</v>
      </c>
      <c r="U8" s="19">
        <v>0</v>
      </c>
      <c r="V8" s="19">
        <v>1</v>
      </c>
      <c r="W8" s="19">
        <v>0</v>
      </c>
      <c r="X8" s="19">
        <v>0</v>
      </c>
      <c r="Y8" s="19">
        <v>0</v>
      </c>
      <c r="Z8" s="19">
        <f t="shared" si="11"/>
        <v>1</v>
      </c>
      <c r="AA8" s="12">
        <f t="shared" si="12"/>
        <v>1052.1900000000003</v>
      </c>
      <c r="AB8" s="20">
        <f t="shared" si="6"/>
        <v>20164.633929021667</v>
      </c>
      <c r="AC8" s="21">
        <f t="shared" si="7"/>
        <v>0.76657766863481569</v>
      </c>
    </row>
    <row r="9" spans="1:30" s="22" customFormat="1" ht="30" customHeight="1" x14ac:dyDescent="0.25">
      <c r="A9" s="23">
        <v>4</v>
      </c>
      <c r="B9" s="62" t="s">
        <v>35</v>
      </c>
      <c r="C9" s="55" t="s">
        <v>36</v>
      </c>
      <c r="D9" s="12">
        <v>1</v>
      </c>
      <c r="E9" s="13">
        <v>941.03999999999826</v>
      </c>
      <c r="F9" s="14">
        <v>7.0099999999999996E-2</v>
      </c>
      <c r="G9" s="15">
        <f t="shared" si="0"/>
        <v>875.07309599999837</v>
      </c>
      <c r="H9" s="15">
        <v>912.49000000000024</v>
      </c>
      <c r="I9" s="14">
        <v>0</v>
      </c>
      <c r="J9" s="15">
        <f t="shared" si="1"/>
        <v>912.49000000000024</v>
      </c>
      <c r="K9" s="15">
        <v>910.73999999999796</v>
      </c>
      <c r="L9" s="14">
        <v>7.9000000000000008E-3</v>
      </c>
      <c r="M9" s="15">
        <f t="shared" si="8"/>
        <v>903.54515399999798</v>
      </c>
      <c r="N9" s="15">
        <f t="shared" si="2"/>
        <v>2691.1082499999966</v>
      </c>
      <c r="O9" s="16">
        <f t="shared" si="9"/>
        <v>5.3977580118881943E-3</v>
      </c>
      <c r="P9" s="17">
        <v>92793</v>
      </c>
      <c r="Q9" s="17">
        <f t="shared" si="10"/>
        <v>23198.25</v>
      </c>
      <c r="R9" s="18">
        <f t="shared" si="3"/>
        <v>18558.600000000002</v>
      </c>
      <c r="S9" s="18">
        <f t="shared" si="4"/>
        <v>4639.6500000000005</v>
      </c>
      <c r="T9" s="12">
        <f t="shared" si="5"/>
        <v>15670.697542649683</v>
      </c>
      <c r="U9" s="19">
        <v>0</v>
      </c>
      <c r="V9" s="19">
        <v>0</v>
      </c>
      <c r="W9" s="19">
        <v>1</v>
      </c>
      <c r="X9" s="19">
        <v>0</v>
      </c>
      <c r="Y9" s="19">
        <v>1</v>
      </c>
      <c r="Z9" s="19">
        <f t="shared" si="11"/>
        <v>2</v>
      </c>
      <c r="AA9" s="12">
        <f t="shared" si="12"/>
        <v>1855.8600000000004</v>
      </c>
      <c r="AB9" s="20">
        <f t="shared" si="6"/>
        <v>17526.557542649683</v>
      </c>
      <c r="AC9" s="21">
        <f t="shared" si="7"/>
        <v>0.75551205554943512</v>
      </c>
    </row>
    <row r="10" spans="1:30" s="22" customFormat="1" ht="30" x14ac:dyDescent="0.25">
      <c r="A10" s="23">
        <v>5</v>
      </c>
      <c r="B10" s="62" t="s">
        <v>37</v>
      </c>
      <c r="C10" s="55" t="s">
        <v>38</v>
      </c>
      <c r="D10" s="12">
        <v>1</v>
      </c>
      <c r="E10" s="13">
        <v>346.09000000000077</v>
      </c>
      <c r="F10" s="14">
        <v>6.6699999999999995E-2</v>
      </c>
      <c r="G10" s="15">
        <f t="shared" si="0"/>
        <v>323.00579700000071</v>
      </c>
      <c r="H10" s="15">
        <v>293.85000000000076</v>
      </c>
      <c r="I10" s="14">
        <v>6.54E-2</v>
      </c>
      <c r="J10" s="15">
        <f t="shared" si="1"/>
        <v>274.63221000000073</v>
      </c>
      <c r="K10" s="15">
        <v>338.84000000000088</v>
      </c>
      <c r="L10" s="14">
        <v>8.72E-2</v>
      </c>
      <c r="M10" s="15">
        <f t="shared" si="8"/>
        <v>309.29315200000082</v>
      </c>
      <c r="N10" s="15">
        <f t="shared" si="2"/>
        <v>906.93115900000225</v>
      </c>
      <c r="O10" s="16">
        <f t="shared" si="9"/>
        <v>1.8190999673548302E-3</v>
      </c>
      <c r="P10" s="17">
        <v>42593</v>
      </c>
      <c r="Q10" s="17">
        <f t="shared" si="10"/>
        <v>10648.25</v>
      </c>
      <c r="R10" s="18">
        <f t="shared" si="3"/>
        <v>8518.6</v>
      </c>
      <c r="S10" s="18">
        <f t="shared" si="4"/>
        <v>2129.65</v>
      </c>
      <c r="T10" s="12">
        <f t="shared" si="5"/>
        <v>5281.1862490829872</v>
      </c>
      <c r="U10" s="19">
        <v>0</v>
      </c>
      <c r="V10" s="19">
        <v>0</v>
      </c>
      <c r="W10" s="19">
        <v>0</v>
      </c>
      <c r="X10" s="19">
        <v>1</v>
      </c>
      <c r="Y10" s="19">
        <v>1</v>
      </c>
      <c r="Z10" s="19">
        <f t="shared" si="11"/>
        <v>2</v>
      </c>
      <c r="AA10" s="12">
        <f t="shared" si="12"/>
        <v>851.86000000000013</v>
      </c>
      <c r="AB10" s="20">
        <f t="shared" si="6"/>
        <v>6133.0462490829868</v>
      </c>
      <c r="AC10" s="21">
        <f t="shared" si="7"/>
        <v>0.57596752978968246</v>
      </c>
    </row>
    <row r="11" spans="1:30" s="22" customFormat="1" ht="30" x14ac:dyDescent="0.25">
      <c r="A11" s="23">
        <v>6</v>
      </c>
      <c r="B11" s="62" t="s">
        <v>39</v>
      </c>
      <c r="C11" s="55" t="s">
        <v>40</v>
      </c>
      <c r="D11" s="12">
        <v>1</v>
      </c>
      <c r="E11" s="13">
        <v>833.25999999999885</v>
      </c>
      <c r="F11" s="14">
        <v>0.112</v>
      </c>
      <c r="G11" s="15">
        <f t="shared" si="0"/>
        <v>739.934879999999</v>
      </c>
      <c r="H11" s="15">
        <v>790.15999999999951</v>
      </c>
      <c r="I11" s="14">
        <v>8.0999999999999996E-3</v>
      </c>
      <c r="J11" s="15">
        <f t="shared" si="1"/>
        <v>783.75970399999949</v>
      </c>
      <c r="K11" s="15">
        <v>699.32999999999936</v>
      </c>
      <c r="L11" s="14">
        <v>4.8399999999999999E-2</v>
      </c>
      <c r="M11" s="15">
        <f t="shared" si="8"/>
        <v>665.48242799999935</v>
      </c>
      <c r="N11" s="15">
        <f t="shared" si="2"/>
        <v>2189.1770119999978</v>
      </c>
      <c r="O11" s="16">
        <f t="shared" si="9"/>
        <v>4.39099681551809E-3</v>
      </c>
      <c r="P11" s="17">
        <v>58981</v>
      </c>
      <c r="Q11" s="17">
        <f t="shared" si="10"/>
        <v>14745.25</v>
      </c>
      <c r="R11" s="18">
        <f t="shared" si="3"/>
        <v>11796.2</v>
      </c>
      <c r="S11" s="18">
        <f t="shared" si="4"/>
        <v>2949.05</v>
      </c>
      <c r="T11" s="12">
        <f t="shared" si="5"/>
        <v>12747.882149435491</v>
      </c>
      <c r="U11" s="19">
        <v>1</v>
      </c>
      <c r="V11" s="19">
        <v>1</v>
      </c>
      <c r="W11" s="19">
        <v>1</v>
      </c>
      <c r="X11" s="19">
        <v>1</v>
      </c>
      <c r="Y11" s="19">
        <v>0</v>
      </c>
      <c r="Z11" s="19">
        <f t="shared" si="11"/>
        <v>4</v>
      </c>
      <c r="AA11" s="12">
        <f t="shared" si="12"/>
        <v>2359.2400000000002</v>
      </c>
      <c r="AB11" s="20">
        <f t="shared" si="6"/>
        <v>15107.12214943549</v>
      </c>
      <c r="AC11" s="21">
        <f t="shared" si="7"/>
        <v>1.0245416082762577</v>
      </c>
    </row>
    <row r="12" spans="1:30" s="22" customFormat="1" x14ac:dyDescent="0.25">
      <c r="A12" s="23">
        <v>7</v>
      </c>
      <c r="B12" s="62" t="s">
        <v>41</v>
      </c>
      <c r="C12" s="55" t="s">
        <v>42</v>
      </c>
      <c r="D12" s="12">
        <v>1</v>
      </c>
      <c r="E12" s="13">
        <v>1357.2900000000034</v>
      </c>
      <c r="F12" s="14">
        <v>2.4E-2</v>
      </c>
      <c r="G12" s="15">
        <f t="shared" si="0"/>
        <v>1324.7150400000032</v>
      </c>
      <c r="H12" s="15">
        <v>1204.1299999999999</v>
      </c>
      <c r="I12" s="14">
        <v>2.5999999999999999E-2</v>
      </c>
      <c r="J12" s="15">
        <f t="shared" si="1"/>
        <v>1172.8226199999999</v>
      </c>
      <c r="K12" s="15">
        <v>1173.9499999999998</v>
      </c>
      <c r="L12" s="14">
        <v>5.2999999999999999E-2</v>
      </c>
      <c r="M12" s="15">
        <f t="shared" si="8"/>
        <v>1111.7306499999997</v>
      </c>
      <c r="N12" s="15">
        <f t="shared" si="2"/>
        <v>3609.2683100000031</v>
      </c>
      <c r="O12" s="16">
        <f t="shared" si="9"/>
        <v>7.23938062965572E-3</v>
      </c>
      <c r="P12" s="17">
        <v>110109</v>
      </c>
      <c r="Q12" s="17">
        <f t="shared" si="10"/>
        <v>27527.25</v>
      </c>
      <c r="R12" s="18">
        <f t="shared" si="3"/>
        <v>22021.800000000003</v>
      </c>
      <c r="S12" s="18">
        <f t="shared" si="4"/>
        <v>5505.4500000000007</v>
      </c>
      <c r="T12" s="12">
        <f t="shared" si="5"/>
        <v>21017.271243652311</v>
      </c>
      <c r="U12" s="19">
        <v>1</v>
      </c>
      <c r="V12" s="19">
        <v>0</v>
      </c>
      <c r="W12" s="19">
        <v>1</v>
      </c>
      <c r="X12" s="19">
        <v>0</v>
      </c>
      <c r="Y12" s="19">
        <v>0</v>
      </c>
      <c r="Z12" s="19">
        <f t="shared" si="11"/>
        <v>2</v>
      </c>
      <c r="AA12" s="12">
        <f t="shared" si="12"/>
        <v>2202.1800000000003</v>
      </c>
      <c r="AB12" s="20">
        <f t="shared" si="6"/>
        <v>23219.451243652311</v>
      </c>
      <c r="AC12" s="21">
        <f t="shared" si="7"/>
        <v>0.8435078419984674</v>
      </c>
    </row>
    <row r="13" spans="1:30" s="22" customFormat="1" x14ac:dyDescent="0.25">
      <c r="A13" s="23">
        <v>8</v>
      </c>
      <c r="B13" s="62" t="s">
        <v>43</v>
      </c>
      <c r="C13" s="55" t="s">
        <v>44</v>
      </c>
      <c r="D13" s="12">
        <v>1</v>
      </c>
      <c r="E13" s="13">
        <v>670.08999999999787</v>
      </c>
      <c r="F13" s="14">
        <v>9.9199999999999997E-2</v>
      </c>
      <c r="G13" s="15">
        <f t="shared" si="0"/>
        <v>603.61707199999807</v>
      </c>
      <c r="H13" s="15">
        <v>574.38999999999623</v>
      </c>
      <c r="I13" s="14">
        <v>3.1399999999999997E-2</v>
      </c>
      <c r="J13" s="15">
        <f t="shared" si="1"/>
        <v>556.35415399999636</v>
      </c>
      <c r="K13" s="15">
        <v>614.70999999999685</v>
      </c>
      <c r="L13" s="14">
        <v>0.1129</v>
      </c>
      <c r="M13" s="15">
        <f t="shared" si="8"/>
        <v>545.3092409999972</v>
      </c>
      <c r="N13" s="15">
        <f t="shared" si="2"/>
        <v>1705.2804669999916</v>
      </c>
      <c r="O13" s="16">
        <f t="shared" si="9"/>
        <v>3.4204091579243079E-3</v>
      </c>
      <c r="P13" s="17">
        <v>57288</v>
      </c>
      <c r="Q13" s="17">
        <f t="shared" si="10"/>
        <v>14322</v>
      </c>
      <c r="R13" s="18">
        <f t="shared" si="3"/>
        <v>11457.6</v>
      </c>
      <c r="S13" s="18">
        <f t="shared" si="4"/>
        <v>2864.4</v>
      </c>
      <c r="T13" s="12">
        <f t="shared" si="5"/>
        <v>9930.0852813131187</v>
      </c>
      <c r="U13" s="19">
        <v>0</v>
      </c>
      <c r="V13" s="19">
        <v>0</v>
      </c>
      <c r="W13" s="19">
        <v>1</v>
      </c>
      <c r="X13" s="19">
        <v>0</v>
      </c>
      <c r="Y13" s="19">
        <v>1</v>
      </c>
      <c r="Z13" s="19">
        <f t="shared" si="11"/>
        <v>2</v>
      </c>
      <c r="AA13" s="12">
        <f t="shared" si="12"/>
        <v>1145.76</v>
      </c>
      <c r="AB13" s="20">
        <f t="shared" si="6"/>
        <v>11075.845281313119</v>
      </c>
      <c r="AC13" s="21">
        <f t="shared" si="7"/>
        <v>0.77334487371268812</v>
      </c>
    </row>
    <row r="14" spans="1:30" s="22" customFormat="1" x14ac:dyDescent="0.25">
      <c r="A14" s="23">
        <v>9</v>
      </c>
      <c r="B14" s="62" t="s">
        <v>45</v>
      </c>
      <c r="C14" s="55" t="s">
        <v>46</v>
      </c>
      <c r="D14" s="12">
        <v>1</v>
      </c>
      <c r="E14" s="13">
        <v>508.12000000000074</v>
      </c>
      <c r="F14" s="14">
        <v>2.8000000000000001E-2</v>
      </c>
      <c r="G14" s="15">
        <f t="shared" si="0"/>
        <v>493.89264000000071</v>
      </c>
      <c r="H14" s="15">
        <v>483.69</v>
      </c>
      <c r="I14" s="14">
        <v>2.5399999999999999E-2</v>
      </c>
      <c r="J14" s="15">
        <f t="shared" si="1"/>
        <v>471.40427399999999</v>
      </c>
      <c r="K14" s="15">
        <v>520.1</v>
      </c>
      <c r="L14" s="14">
        <v>2.8000000000000001E-2</v>
      </c>
      <c r="M14" s="15">
        <f t="shared" si="8"/>
        <v>505.53719999999998</v>
      </c>
      <c r="N14" s="15">
        <f t="shared" si="2"/>
        <v>1470.8341140000007</v>
      </c>
      <c r="O14" s="16">
        <f t="shared" si="9"/>
        <v>2.9501624927209774E-3</v>
      </c>
      <c r="P14" s="17">
        <v>56121</v>
      </c>
      <c r="Q14" s="17">
        <f t="shared" si="10"/>
        <v>14030.25</v>
      </c>
      <c r="R14" s="18">
        <f t="shared" si="3"/>
        <v>11224.2</v>
      </c>
      <c r="S14" s="18">
        <f t="shared" si="4"/>
        <v>2806.05</v>
      </c>
      <c r="T14" s="12">
        <f t="shared" si="5"/>
        <v>8564.8715676543907</v>
      </c>
      <c r="U14" s="19">
        <v>1</v>
      </c>
      <c r="V14" s="19">
        <v>1</v>
      </c>
      <c r="W14" s="19">
        <v>0</v>
      </c>
      <c r="X14" s="19">
        <v>1</v>
      </c>
      <c r="Y14" s="19">
        <v>0</v>
      </c>
      <c r="Z14" s="19">
        <f t="shared" si="11"/>
        <v>3</v>
      </c>
      <c r="AA14" s="12">
        <f t="shared" si="12"/>
        <v>1683.6300000000003</v>
      </c>
      <c r="AB14" s="20">
        <f t="shared" si="6"/>
        <v>10248.501567654392</v>
      </c>
      <c r="AC14" s="21">
        <f t="shared" si="7"/>
        <v>0.73045751627051492</v>
      </c>
    </row>
    <row r="15" spans="1:30" s="22" customFormat="1" x14ac:dyDescent="0.25">
      <c r="A15" s="23">
        <v>10</v>
      </c>
      <c r="B15" s="62" t="s">
        <v>47</v>
      </c>
      <c r="C15" s="55" t="s">
        <v>48</v>
      </c>
      <c r="D15" s="12">
        <v>1</v>
      </c>
      <c r="E15" s="13">
        <v>139.71</v>
      </c>
      <c r="F15" s="14">
        <v>7.0199999999999999E-2</v>
      </c>
      <c r="G15" s="15">
        <f t="shared" si="0"/>
        <v>129.90235799999999</v>
      </c>
      <c r="H15" s="15">
        <v>159.59999999999991</v>
      </c>
      <c r="I15" s="14">
        <v>4.6300000000000001E-2</v>
      </c>
      <c r="J15" s="15">
        <f t="shared" si="1"/>
        <v>152.21051999999992</v>
      </c>
      <c r="K15" s="15">
        <v>112.10999999999994</v>
      </c>
      <c r="L15" s="14">
        <v>2.2200000000000001E-2</v>
      </c>
      <c r="M15" s="15">
        <f t="shared" si="8"/>
        <v>109.62115799999994</v>
      </c>
      <c r="N15" s="15">
        <f t="shared" si="2"/>
        <v>391.73403599999983</v>
      </c>
      <c r="O15" s="16">
        <f t="shared" si="9"/>
        <v>7.8573038871561558E-4</v>
      </c>
      <c r="P15" s="17">
        <v>18533</v>
      </c>
      <c r="Q15" s="17">
        <f t="shared" si="10"/>
        <v>4633.25</v>
      </c>
      <c r="R15" s="18">
        <f t="shared" si="3"/>
        <v>3706.6000000000004</v>
      </c>
      <c r="S15" s="18">
        <f t="shared" si="4"/>
        <v>926.65000000000009</v>
      </c>
      <c r="T15" s="12">
        <f t="shared" si="5"/>
        <v>2281.1217628712807</v>
      </c>
      <c r="U15" s="19">
        <v>1</v>
      </c>
      <c r="V15" s="19">
        <v>0</v>
      </c>
      <c r="W15" s="19">
        <v>1</v>
      </c>
      <c r="X15" s="19">
        <v>1</v>
      </c>
      <c r="Y15" s="19">
        <v>1</v>
      </c>
      <c r="Z15" s="19">
        <f t="shared" si="11"/>
        <v>4</v>
      </c>
      <c r="AA15" s="12">
        <f t="shared" si="12"/>
        <v>741.32000000000016</v>
      </c>
      <c r="AB15" s="20">
        <f t="shared" si="6"/>
        <v>3022.4417628712808</v>
      </c>
      <c r="AC15" s="21">
        <f t="shared" si="7"/>
        <v>0.65233729301705734</v>
      </c>
    </row>
    <row r="16" spans="1:30" s="22" customFormat="1" x14ac:dyDescent="0.25">
      <c r="A16" s="23">
        <v>11</v>
      </c>
      <c r="B16" s="62" t="s">
        <v>49</v>
      </c>
      <c r="C16" s="55" t="s">
        <v>50</v>
      </c>
      <c r="D16" s="12">
        <v>1</v>
      </c>
      <c r="E16" s="13">
        <v>934.34000000000026</v>
      </c>
      <c r="F16" s="14">
        <v>3.9E-2</v>
      </c>
      <c r="G16" s="15">
        <f t="shared" si="0"/>
        <v>897.90074000000027</v>
      </c>
      <c r="H16" s="15">
        <v>949.41999999999882</v>
      </c>
      <c r="I16" s="14">
        <v>0</v>
      </c>
      <c r="J16" s="15">
        <f t="shared" si="1"/>
        <v>949.41999999999882</v>
      </c>
      <c r="K16" s="15">
        <v>930.74999999999864</v>
      </c>
      <c r="L16" s="14">
        <v>0</v>
      </c>
      <c r="M16" s="15">
        <f t="shared" si="8"/>
        <v>930.74999999999864</v>
      </c>
      <c r="N16" s="15">
        <f t="shared" si="2"/>
        <v>2778.0707399999978</v>
      </c>
      <c r="O16" s="16">
        <f t="shared" si="9"/>
        <v>5.572185211957628E-3</v>
      </c>
      <c r="P16" s="17">
        <v>94361</v>
      </c>
      <c r="Q16" s="17">
        <f t="shared" si="10"/>
        <v>23590.25</v>
      </c>
      <c r="R16" s="18">
        <f t="shared" si="3"/>
        <v>18872.2</v>
      </c>
      <c r="S16" s="18">
        <f t="shared" si="4"/>
        <v>4718.05</v>
      </c>
      <c r="T16" s="12">
        <f t="shared" si="5"/>
        <v>16177.092214192799</v>
      </c>
      <c r="U16" s="19">
        <v>1</v>
      </c>
      <c r="V16" s="19">
        <v>0</v>
      </c>
      <c r="W16" s="19">
        <v>1</v>
      </c>
      <c r="X16" s="19">
        <v>1</v>
      </c>
      <c r="Y16" s="19">
        <v>1</v>
      </c>
      <c r="Z16" s="19">
        <f t="shared" si="11"/>
        <v>4</v>
      </c>
      <c r="AA16" s="12">
        <f t="shared" si="12"/>
        <v>3774.4400000000005</v>
      </c>
      <c r="AB16" s="20">
        <f t="shared" si="6"/>
        <v>19951.532214192797</v>
      </c>
      <c r="AC16" s="21">
        <f t="shared" si="7"/>
        <v>0.84575331817987509</v>
      </c>
    </row>
    <row r="17" spans="1:30" s="22" customFormat="1" x14ac:dyDescent="0.25">
      <c r="A17" s="23">
        <v>12</v>
      </c>
      <c r="B17" s="62" t="s">
        <v>51</v>
      </c>
      <c r="C17" s="55" t="s">
        <v>52</v>
      </c>
      <c r="D17" s="12">
        <v>1</v>
      </c>
      <c r="E17" s="13">
        <v>255.09999999999988</v>
      </c>
      <c r="F17" s="14">
        <v>8.6199999999999999E-2</v>
      </c>
      <c r="G17" s="15">
        <f t="shared" si="0"/>
        <v>233.11037999999988</v>
      </c>
      <c r="H17" s="15">
        <v>294.33</v>
      </c>
      <c r="I17" s="14">
        <v>0.24759999999999999</v>
      </c>
      <c r="J17" s="15">
        <f t="shared" si="1"/>
        <v>221.45389199999997</v>
      </c>
      <c r="K17" s="15">
        <v>288.77999999999975</v>
      </c>
      <c r="L17" s="14">
        <v>0.13009999999999999</v>
      </c>
      <c r="M17" s="15">
        <f t="shared" si="8"/>
        <v>251.20972199999977</v>
      </c>
      <c r="N17" s="15">
        <f t="shared" si="2"/>
        <v>705.77399399999967</v>
      </c>
      <c r="O17" s="16">
        <f t="shared" si="9"/>
        <v>1.4156239276869793E-3</v>
      </c>
      <c r="P17" s="17">
        <v>36848</v>
      </c>
      <c r="Q17" s="17">
        <f t="shared" si="10"/>
        <v>9212</v>
      </c>
      <c r="R17" s="18">
        <f t="shared" si="3"/>
        <v>7369.6</v>
      </c>
      <c r="S17" s="18">
        <f t="shared" si="4"/>
        <v>1842.4</v>
      </c>
      <c r="T17" s="12">
        <f t="shared" si="5"/>
        <v>4109.8201060629426</v>
      </c>
      <c r="U17" s="19">
        <v>0</v>
      </c>
      <c r="V17" s="19">
        <v>1</v>
      </c>
      <c r="W17" s="19">
        <v>0</v>
      </c>
      <c r="X17" s="19">
        <v>0</v>
      </c>
      <c r="Y17" s="19">
        <v>1</v>
      </c>
      <c r="Z17" s="19">
        <f t="shared" si="11"/>
        <v>2</v>
      </c>
      <c r="AA17" s="12">
        <f t="shared" si="12"/>
        <v>736.96</v>
      </c>
      <c r="AB17" s="20">
        <f t="shared" si="6"/>
        <v>4846.7801060629427</v>
      </c>
      <c r="AC17" s="21">
        <f t="shared" si="7"/>
        <v>0.52613765806154389</v>
      </c>
    </row>
    <row r="18" spans="1:30" s="22" customFormat="1" ht="30" x14ac:dyDescent="0.25">
      <c r="A18" s="23">
        <v>13</v>
      </c>
      <c r="B18" s="62" t="s">
        <v>139</v>
      </c>
      <c r="C18" s="55" t="s">
        <v>140</v>
      </c>
      <c r="D18" s="12">
        <v>1</v>
      </c>
      <c r="E18" s="13">
        <v>734.90999999999826</v>
      </c>
      <c r="F18" s="14">
        <v>6.6699999999999995E-2</v>
      </c>
      <c r="G18" s="15">
        <f t="shared" si="0"/>
        <v>685.89150299999835</v>
      </c>
      <c r="H18" s="15">
        <v>624.95999999999879</v>
      </c>
      <c r="I18" s="14">
        <v>1.9E-2</v>
      </c>
      <c r="J18" s="15">
        <f t="shared" si="1"/>
        <v>613.0857599999988</v>
      </c>
      <c r="K18" s="15">
        <v>659.67999999999711</v>
      </c>
      <c r="L18" s="14">
        <v>8.4099999999999994E-2</v>
      </c>
      <c r="M18" s="15">
        <f t="shared" si="8"/>
        <v>604.2009119999974</v>
      </c>
      <c r="N18" s="15">
        <f t="shared" si="2"/>
        <v>1903.1781749999946</v>
      </c>
      <c r="O18" s="16">
        <f t="shared" si="9"/>
        <v>3.8173474597898412E-3</v>
      </c>
      <c r="P18" s="17">
        <v>51126</v>
      </c>
      <c r="Q18" s="17">
        <f t="shared" si="10"/>
        <v>12781.5</v>
      </c>
      <c r="R18" s="18">
        <f t="shared" si="3"/>
        <v>10225.200000000001</v>
      </c>
      <c r="S18" s="18">
        <f t="shared" si="4"/>
        <v>2556.3000000000002</v>
      </c>
      <c r="T18" s="12">
        <f t="shared" si="5"/>
        <v>11082.471152989465</v>
      </c>
      <c r="U18" s="19">
        <v>0</v>
      </c>
      <c r="V18" s="19">
        <v>0</v>
      </c>
      <c r="W18" s="19">
        <v>1</v>
      </c>
      <c r="X18" s="19">
        <v>1</v>
      </c>
      <c r="Y18" s="19">
        <v>0</v>
      </c>
      <c r="Z18" s="19">
        <f t="shared" si="11"/>
        <v>2</v>
      </c>
      <c r="AA18" s="12">
        <f t="shared" si="12"/>
        <v>1022.5200000000001</v>
      </c>
      <c r="AB18" s="20">
        <f t="shared" si="6"/>
        <v>12104.991152989465</v>
      </c>
      <c r="AC18" s="21">
        <f t="shared" si="7"/>
        <v>0.94707124774005125</v>
      </c>
    </row>
    <row r="19" spans="1:30" s="22" customFormat="1" x14ac:dyDescent="0.25">
      <c r="A19" s="23">
        <v>14</v>
      </c>
      <c r="B19" s="62" t="s">
        <v>137</v>
      </c>
      <c r="C19" s="55" t="s">
        <v>138</v>
      </c>
      <c r="D19" s="12">
        <v>1</v>
      </c>
      <c r="E19" s="13">
        <v>737.2499999999975</v>
      </c>
      <c r="F19" s="14">
        <v>7.4999999999999997E-3</v>
      </c>
      <c r="G19" s="15">
        <f t="shared" si="0"/>
        <v>731.72062499999754</v>
      </c>
      <c r="H19" s="15">
        <v>656.15999999999747</v>
      </c>
      <c r="I19" s="14">
        <v>8.5000000000000006E-3</v>
      </c>
      <c r="J19" s="15">
        <f t="shared" si="1"/>
        <v>650.58263999999747</v>
      </c>
      <c r="K19" s="15">
        <v>677.24999999999727</v>
      </c>
      <c r="L19" s="14">
        <v>1.6E-2</v>
      </c>
      <c r="M19" s="15">
        <f t="shared" si="8"/>
        <v>666.41399999999726</v>
      </c>
      <c r="N19" s="15">
        <f t="shared" si="2"/>
        <v>2048.717264999992</v>
      </c>
      <c r="O19" s="16">
        <f t="shared" si="9"/>
        <v>4.1092661475982577E-3</v>
      </c>
      <c r="P19" s="17">
        <v>53703</v>
      </c>
      <c r="Q19" s="17">
        <f t="shared" si="10"/>
        <v>13425.75</v>
      </c>
      <c r="R19" s="18">
        <f t="shared" si="3"/>
        <v>10740.6</v>
      </c>
      <c r="S19" s="18">
        <f t="shared" si="4"/>
        <v>2685.15</v>
      </c>
      <c r="T19" s="12">
        <f t="shared" si="5"/>
        <v>11929.965511502331</v>
      </c>
      <c r="U19" s="19">
        <v>0</v>
      </c>
      <c r="V19" s="19">
        <v>0</v>
      </c>
      <c r="W19" s="19">
        <v>1</v>
      </c>
      <c r="X19" s="19">
        <v>0</v>
      </c>
      <c r="Y19" s="19">
        <v>1</v>
      </c>
      <c r="Z19" s="19">
        <f t="shared" si="11"/>
        <v>2</v>
      </c>
      <c r="AA19" s="12">
        <f t="shared" si="12"/>
        <v>1074.0600000000002</v>
      </c>
      <c r="AB19" s="20">
        <f t="shared" si="6"/>
        <v>13004.02551150233</v>
      </c>
      <c r="AC19" s="21">
        <f t="shared" si="7"/>
        <v>0.96858838511832335</v>
      </c>
    </row>
    <row r="20" spans="1:30" s="22" customFormat="1" x14ac:dyDescent="0.25">
      <c r="A20" s="23">
        <v>15</v>
      </c>
      <c r="B20" s="62" t="s">
        <v>135</v>
      </c>
      <c r="C20" s="55" t="s">
        <v>136</v>
      </c>
      <c r="D20" s="12">
        <v>1</v>
      </c>
      <c r="E20" s="13">
        <v>1159.4900000000025</v>
      </c>
      <c r="F20" s="14">
        <v>3.61E-2</v>
      </c>
      <c r="G20" s="15">
        <f t="shared" si="0"/>
        <v>1117.6324110000023</v>
      </c>
      <c r="H20" s="15">
        <v>1058.67</v>
      </c>
      <c r="I20" s="14">
        <v>6.08E-2</v>
      </c>
      <c r="J20" s="15">
        <f t="shared" si="1"/>
        <v>994.30286400000011</v>
      </c>
      <c r="K20" s="15">
        <v>1071.1799999999994</v>
      </c>
      <c r="L20" s="14">
        <v>3.0300000000000001E-2</v>
      </c>
      <c r="M20" s="15">
        <f t="shared" si="8"/>
        <v>1038.7232459999993</v>
      </c>
      <c r="N20" s="15">
        <f t="shared" si="2"/>
        <v>3150.6585210000021</v>
      </c>
      <c r="O20" s="16">
        <f t="shared" si="9"/>
        <v>6.3195125184769474E-3</v>
      </c>
      <c r="P20" s="17">
        <v>96647</v>
      </c>
      <c r="Q20" s="17">
        <f t="shared" si="10"/>
        <v>24161.75</v>
      </c>
      <c r="R20" s="18">
        <f t="shared" si="3"/>
        <v>19329.400000000001</v>
      </c>
      <c r="S20" s="18">
        <f t="shared" si="4"/>
        <v>4832.3500000000004</v>
      </c>
      <c r="T20" s="12">
        <f t="shared" si="5"/>
        <v>18346.722671881773</v>
      </c>
      <c r="U20" s="19">
        <v>1</v>
      </c>
      <c r="V20" s="19">
        <v>0</v>
      </c>
      <c r="W20" s="19">
        <v>0</v>
      </c>
      <c r="X20" s="19">
        <v>0</v>
      </c>
      <c r="Y20" s="19">
        <v>1</v>
      </c>
      <c r="Z20" s="19">
        <f t="shared" si="11"/>
        <v>2</v>
      </c>
      <c r="AA20" s="12">
        <f t="shared" si="12"/>
        <v>1932.9400000000003</v>
      </c>
      <c r="AB20" s="20">
        <f t="shared" si="6"/>
        <v>20279.662671881772</v>
      </c>
      <c r="AC20" s="21">
        <f t="shared" si="7"/>
        <v>0.8393292154699793</v>
      </c>
    </row>
    <row r="21" spans="1:30" s="22" customFormat="1" x14ac:dyDescent="0.25">
      <c r="A21" s="23">
        <v>16</v>
      </c>
      <c r="B21" s="62" t="s">
        <v>53</v>
      </c>
      <c r="C21" s="55" t="s">
        <v>54</v>
      </c>
      <c r="D21" s="12">
        <v>1</v>
      </c>
      <c r="E21" s="13">
        <v>1340.4699999999907</v>
      </c>
      <c r="F21" s="14">
        <v>0</v>
      </c>
      <c r="G21" s="15">
        <f t="shared" si="0"/>
        <v>1340.4699999999907</v>
      </c>
      <c r="H21" s="15">
        <v>1180.0500000000015</v>
      </c>
      <c r="I21" s="14">
        <v>2.47E-2</v>
      </c>
      <c r="J21" s="15">
        <f t="shared" si="1"/>
        <v>1150.9027650000016</v>
      </c>
      <c r="K21" s="15">
        <v>1008.6600000000013</v>
      </c>
      <c r="L21" s="14">
        <v>3.0300000000000001E-2</v>
      </c>
      <c r="M21" s="15">
        <f t="shared" si="8"/>
        <v>978.0976020000013</v>
      </c>
      <c r="N21" s="15">
        <f t="shared" si="2"/>
        <v>3469.4703669999935</v>
      </c>
      <c r="O21" s="16">
        <f t="shared" si="9"/>
        <v>6.9589773917429418E-3</v>
      </c>
      <c r="P21" s="17">
        <v>100335</v>
      </c>
      <c r="Q21" s="17">
        <f t="shared" si="10"/>
        <v>25083.75</v>
      </c>
      <c r="R21" s="18">
        <f t="shared" si="3"/>
        <v>20067</v>
      </c>
      <c r="S21" s="18">
        <f t="shared" si="4"/>
        <v>5016.75</v>
      </c>
      <c r="T21" s="12">
        <f t="shared" si="5"/>
        <v>20203.208382436031</v>
      </c>
      <c r="U21" s="19">
        <v>0</v>
      </c>
      <c r="V21" s="19">
        <v>1</v>
      </c>
      <c r="W21" s="19">
        <v>0</v>
      </c>
      <c r="X21" s="19">
        <v>0</v>
      </c>
      <c r="Y21" s="19">
        <v>1</v>
      </c>
      <c r="Z21" s="19">
        <f t="shared" si="11"/>
        <v>2</v>
      </c>
      <c r="AA21" s="12">
        <f t="shared" si="12"/>
        <v>2006.7</v>
      </c>
      <c r="AB21" s="20">
        <f t="shared" si="6"/>
        <v>22209.908382436031</v>
      </c>
      <c r="AC21" s="21">
        <f t="shared" si="7"/>
        <v>0.88543014431398936</v>
      </c>
    </row>
    <row r="22" spans="1:30" s="22" customFormat="1" x14ac:dyDescent="0.25">
      <c r="A22" s="23">
        <v>17</v>
      </c>
      <c r="B22" s="62" t="s">
        <v>55</v>
      </c>
      <c r="C22" s="55" t="s">
        <v>56</v>
      </c>
      <c r="D22" s="12">
        <v>1</v>
      </c>
      <c r="E22" s="13">
        <v>263.31000000000006</v>
      </c>
      <c r="F22" s="14">
        <v>6.5699999999999995E-2</v>
      </c>
      <c r="G22" s="15">
        <f t="shared" si="0"/>
        <v>246.01053300000007</v>
      </c>
      <c r="H22" s="15">
        <v>258.48999999999984</v>
      </c>
      <c r="I22" s="14">
        <v>4.82E-2</v>
      </c>
      <c r="J22" s="15">
        <f t="shared" si="1"/>
        <v>246.03078199999985</v>
      </c>
      <c r="K22" s="15">
        <v>253.59000000000009</v>
      </c>
      <c r="L22" s="14">
        <v>5.67E-2</v>
      </c>
      <c r="M22" s="15">
        <f t="shared" si="8"/>
        <v>239.21144700000008</v>
      </c>
      <c r="N22" s="15">
        <f t="shared" si="2"/>
        <v>731.25276200000008</v>
      </c>
      <c r="O22" s="16">
        <f t="shared" si="9"/>
        <v>1.4667286069970898E-3</v>
      </c>
      <c r="P22" s="17">
        <v>34572</v>
      </c>
      <c r="Q22" s="17">
        <f t="shared" si="10"/>
        <v>8643</v>
      </c>
      <c r="R22" s="18">
        <f t="shared" si="3"/>
        <v>6914.4000000000005</v>
      </c>
      <c r="S22" s="18">
        <f t="shared" si="4"/>
        <v>1728.6000000000001</v>
      </c>
      <c r="T22" s="12">
        <f t="shared" si="5"/>
        <v>4258.1865149903233</v>
      </c>
      <c r="U22" s="19">
        <v>0</v>
      </c>
      <c r="V22" s="19">
        <v>0</v>
      </c>
      <c r="W22" s="19">
        <v>1</v>
      </c>
      <c r="X22" s="19">
        <v>0</v>
      </c>
      <c r="Y22" s="19">
        <v>0</v>
      </c>
      <c r="Z22" s="19">
        <f t="shared" si="11"/>
        <v>1</v>
      </c>
      <c r="AA22" s="12">
        <f t="shared" si="12"/>
        <v>345.72</v>
      </c>
      <c r="AB22" s="20">
        <f t="shared" si="6"/>
        <v>4603.9065149903236</v>
      </c>
      <c r="AC22" s="21">
        <f t="shared" si="7"/>
        <v>0.53267459388989047</v>
      </c>
    </row>
    <row r="23" spans="1:30" s="22" customFormat="1" x14ac:dyDescent="0.25">
      <c r="A23" s="23">
        <v>18</v>
      </c>
      <c r="B23" s="62" t="s">
        <v>57</v>
      </c>
      <c r="C23" s="55" t="s">
        <v>58</v>
      </c>
      <c r="D23" s="12">
        <v>1</v>
      </c>
      <c r="E23" s="13">
        <v>1000.8699999999997</v>
      </c>
      <c r="F23" s="14">
        <v>9.1999999999999998E-3</v>
      </c>
      <c r="G23" s="15">
        <f t="shared" si="0"/>
        <v>991.6619959999997</v>
      </c>
      <c r="H23" s="15">
        <v>1040.5999999999995</v>
      </c>
      <c r="I23" s="14">
        <v>5.0000000000000001E-3</v>
      </c>
      <c r="J23" s="15">
        <f t="shared" si="1"/>
        <v>1035.3969999999995</v>
      </c>
      <c r="K23" s="15">
        <v>1143.2899999999981</v>
      </c>
      <c r="L23" s="14">
        <v>0</v>
      </c>
      <c r="M23" s="15">
        <f t="shared" si="8"/>
        <v>1143.2899999999981</v>
      </c>
      <c r="N23" s="15">
        <f t="shared" si="2"/>
        <v>3170.3489959999974</v>
      </c>
      <c r="O23" s="16">
        <f t="shared" si="9"/>
        <v>6.3590071836168984E-3</v>
      </c>
      <c r="P23" s="17">
        <v>68098</v>
      </c>
      <c r="Q23" s="17">
        <f t="shared" si="10"/>
        <v>17024.5</v>
      </c>
      <c r="R23" s="18">
        <f t="shared" si="3"/>
        <v>13619.6</v>
      </c>
      <c r="S23" s="18">
        <f t="shared" si="4"/>
        <v>3404.9</v>
      </c>
      <c r="T23" s="12">
        <f t="shared" si="5"/>
        <v>18461.383045798739</v>
      </c>
      <c r="U23" s="19">
        <v>1</v>
      </c>
      <c r="V23" s="19">
        <v>1</v>
      </c>
      <c r="W23" s="19">
        <v>1</v>
      </c>
      <c r="X23" s="19">
        <v>1</v>
      </c>
      <c r="Y23" s="19">
        <v>0</v>
      </c>
      <c r="Z23" s="19">
        <f t="shared" si="11"/>
        <v>4</v>
      </c>
      <c r="AA23" s="12">
        <f t="shared" si="12"/>
        <v>2723.92</v>
      </c>
      <c r="AB23" s="20">
        <f t="shared" si="6"/>
        <v>21185.303045798741</v>
      </c>
      <c r="AC23" s="21">
        <f t="shared" si="7"/>
        <v>1.2444008955210868</v>
      </c>
    </row>
    <row r="24" spans="1:30" s="22" customFormat="1" x14ac:dyDescent="0.25">
      <c r="A24" s="23">
        <v>19</v>
      </c>
      <c r="B24" s="62" t="s">
        <v>59</v>
      </c>
      <c r="C24" s="55" t="s">
        <v>60</v>
      </c>
      <c r="D24" s="12">
        <v>1</v>
      </c>
      <c r="E24" s="13">
        <v>765.42999999999552</v>
      </c>
      <c r="F24" s="14">
        <v>2.4E-2</v>
      </c>
      <c r="G24" s="15">
        <f t="shared" si="0"/>
        <v>747.05967999999564</v>
      </c>
      <c r="H24" s="15">
        <v>860.46999999999582</v>
      </c>
      <c r="I24" s="14">
        <v>0</v>
      </c>
      <c r="J24" s="15">
        <f t="shared" si="1"/>
        <v>860.46999999999582</v>
      </c>
      <c r="K24" s="15">
        <v>922.44999999999527</v>
      </c>
      <c r="L24" s="14">
        <v>0</v>
      </c>
      <c r="M24" s="15">
        <f t="shared" si="8"/>
        <v>922.44999999999527</v>
      </c>
      <c r="N24" s="15">
        <f t="shared" si="2"/>
        <v>2529.9796799999867</v>
      </c>
      <c r="O24" s="16">
        <f t="shared" si="9"/>
        <v>5.074570332737182E-3</v>
      </c>
      <c r="P24" s="17">
        <v>47904</v>
      </c>
      <c r="Q24" s="17">
        <f t="shared" si="10"/>
        <v>11976</v>
      </c>
      <c r="R24" s="18">
        <f t="shared" si="3"/>
        <v>9580.8000000000011</v>
      </c>
      <c r="S24" s="18">
        <f t="shared" si="4"/>
        <v>2395.2000000000003</v>
      </c>
      <c r="T24" s="12">
        <f t="shared" si="5"/>
        <v>14732.423474354655</v>
      </c>
      <c r="U24" s="19">
        <v>1</v>
      </c>
      <c r="V24" s="19">
        <v>1</v>
      </c>
      <c r="W24" s="19">
        <v>1</v>
      </c>
      <c r="X24" s="19">
        <v>1</v>
      </c>
      <c r="Y24" s="19">
        <v>1</v>
      </c>
      <c r="Z24" s="19">
        <f t="shared" si="11"/>
        <v>5</v>
      </c>
      <c r="AA24" s="12">
        <f t="shared" si="12"/>
        <v>2395.2000000000003</v>
      </c>
      <c r="AB24" s="20">
        <f t="shared" si="6"/>
        <v>17127.623474354656</v>
      </c>
      <c r="AC24" s="21">
        <f t="shared" si="7"/>
        <v>1.4301622807577368</v>
      </c>
    </row>
    <row r="25" spans="1:30" s="22" customFormat="1" x14ac:dyDescent="0.25">
      <c r="A25" s="23">
        <v>20</v>
      </c>
      <c r="B25" s="62" t="s">
        <v>61</v>
      </c>
      <c r="C25" s="56" t="s">
        <v>62</v>
      </c>
      <c r="D25" s="12">
        <v>2</v>
      </c>
      <c r="E25" s="13">
        <v>2757.9400000000114</v>
      </c>
      <c r="F25" s="14">
        <v>3.32E-2</v>
      </c>
      <c r="G25" s="15">
        <f t="shared" si="0"/>
        <v>2666.376392000011</v>
      </c>
      <c r="H25" s="15">
        <v>2555.8400000000174</v>
      </c>
      <c r="I25" s="14">
        <v>4.7600000000000003E-2</v>
      </c>
      <c r="J25" s="15">
        <f t="shared" si="1"/>
        <v>2434.1820160000166</v>
      </c>
      <c r="K25" s="15">
        <v>2877.4800000000109</v>
      </c>
      <c r="L25" s="14">
        <v>1.9599999999999999E-2</v>
      </c>
      <c r="M25" s="15">
        <f t="shared" si="8"/>
        <v>2821.081392000011</v>
      </c>
      <c r="N25" s="15">
        <f t="shared" si="2"/>
        <v>7921.639800000039</v>
      </c>
      <c r="O25" s="16">
        <f t="shared" si="9"/>
        <v>1.5889028134688621E-2</v>
      </c>
      <c r="P25" s="17">
        <v>186212</v>
      </c>
      <c r="Q25" s="17">
        <f t="shared" si="10"/>
        <v>46553</v>
      </c>
      <c r="R25" s="18">
        <f t="shared" si="3"/>
        <v>37242.400000000001</v>
      </c>
      <c r="S25" s="18">
        <f t="shared" si="4"/>
        <v>9310.6</v>
      </c>
      <c r="T25" s="12">
        <f t="shared" si="5"/>
        <v>46128.810072064807</v>
      </c>
      <c r="U25" s="19">
        <v>0</v>
      </c>
      <c r="V25" s="19">
        <v>1</v>
      </c>
      <c r="W25" s="19">
        <v>0</v>
      </c>
      <c r="X25" s="19">
        <v>1</v>
      </c>
      <c r="Y25" s="19">
        <v>1</v>
      </c>
      <c r="Z25" s="19">
        <f t="shared" si="11"/>
        <v>3</v>
      </c>
      <c r="AA25" s="12">
        <f t="shared" si="12"/>
        <v>5586.3600000000015</v>
      </c>
      <c r="AB25" s="20">
        <f t="shared" si="6"/>
        <v>51715.170072064808</v>
      </c>
      <c r="AC25" s="21">
        <f t="shared" si="7"/>
        <v>1.1108880216541319</v>
      </c>
    </row>
    <row r="26" spans="1:30" s="22" customFormat="1" x14ac:dyDescent="0.25">
      <c r="A26" s="23">
        <v>21</v>
      </c>
      <c r="B26" s="62" t="s">
        <v>63</v>
      </c>
      <c r="C26" s="56" t="s">
        <v>64</v>
      </c>
      <c r="D26" s="12">
        <v>2</v>
      </c>
      <c r="E26" s="13">
        <v>2933.5999999999358</v>
      </c>
      <c r="F26" s="14">
        <v>7.0900000000000005E-2</v>
      </c>
      <c r="G26" s="15">
        <f t="shared" si="0"/>
        <v>2725.6077599999403</v>
      </c>
      <c r="H26" s="15">
        <v>2794.1399999999408</v>
      </c>
      <c r="I26" s="14">
        <v>0.1065</v>
      </c>
      <c r="J26" s="15">
        <f t="shared" si="1"/>
        <v>2496.5640899999471</v>
      </c>
      <c r="K26" s="15">
        <v>2927.8199999999492</v>
      </c>
      <c r="L26" s="14">
        <v>3.8600000000000002E-2</v>
      </c>
      <c r="M26" s="15">
        <f t="shared" si="8"/>
        <v>2814.8061479999515</v>
      </c>
      <c r="N26" s="15">
        <f t="shared" si="2"/>
        <v>8036.9779979998393</v>
      </c>
      <c r="O26" s="16">
        <f t="shared" si="9"/>
        <v>1.6120370624285674E-2</v>
      </c>
      <c r="P26" s="17">
        <v>185940</v>
      </c>
      <c r="Q26" s="17">
        <f t="shared" si="10"/>
        <v>46485</v>
      </c>
      <c r="R26" s="18">
        <f t="shared" si="3"/>
        <v>37188</v>
      </c>
      <c r="S26" s="18">
        <f t="shared" si="4"/>
        <v>9297</v>
      </c>
      <c r="T26" s="12">
        <f t="shared" si="5"/>
        <v>46800.440436978264</v>
      </c>
      <c r="U26" s="19">
        <v>1</v>
      </c>
      <c r="V26" s="19">
        <v>0</v>
      </c>
      <c r="W26" s="19">
        <v>1</v>
      </c>
      <c r="X26" s="19">
        <v>0</v>
      </c>
      <c r="Y26" s="19">
        <v>0</v>
      </c>
      <c r="Z26" s="19">
        <f t="shared" si="11"/>
        <v>2</v>
      </c>
      <c r="AA26" s="12">
        <f t="shared" si="12"/>
        <v>3718.8</v>
      </c>
      <c r="AB26" s="20">
        <f t="shared" si="6"/>
        <v>50519.240436978267</v>
      </c>
      <c r="AC26" s="21">
        <f t="shared" si="7"/>
        <v>1.0867858542966176</v>
      </c>
    </row>
    <row r="27" spans="1:30" s="22" customFormat="1" x14ac:dyDescent="0.25">
      <c r="A27" s="23">
        <v>22</v>
      </c>
      <c r="B27" s="62" t="s">
        <v>65</v>
      </c>
      <c r="C27" s="56" t="s">
        <v>66</v>
      </c>
      <c r="D27" s="12">
        <v>2</v>
      </c>
      <c r="E27" s="13">
        <v>2701.3800000000078</v>
      </c>
      <c r="F27" s="14">
        <v>0</v>
      </c>
      <c r="G27" s="15">
        <f t="shared" si="0"/>
        <v>2701.3800000000078</v>
      </c>
      <c r="H27" s="15">
        <v>2692.8800000000192</v>
      </c>
      <c r="I27" s="14">
        <v>3.5000000000000001E-3</v>
      </c>
      <c r="J27" s="15">
        <f t="shared" si="1"/>
        <v>2683.4549200000192</v>
      </c>
      <c r="K27" s="15">
        <v>2746.2500000000205</v>
      </c>
      <c r="L27" s="14">
        <v>2.6200000000000001E-2</v>
      </c>
      <c r="M27" s="15">
        <f t="shared" si="8"/>
        <v>2674.2982500000198</v>
      </c>
      <c r="N27" s="15">
        <f t="shared" si="2"/>
        <v>8059.1331700000464</v>
      </c>
      <c r="O27" s="16">
        <f t="shared" si="9"/>
        <v>1.6164808917382534E-2</v>
      </c>
      <c r="P27" s="17">
        <v>187937</v>
      </c>
      <c r="Q27" s="17">
        <f t="shared" si="10"/>
        <v>46984.25</v>
      </c>
      <c r="R27" s="18">
        <f t="shared" si="3"/>
        <v>37587.4</v>
      </c>
      <c r="S27" s="18">
        <f t="shared" si="4"/>
        <v>9396.85</v>
      </c>
      <c r="T27" s="12">
        <f t="shared" si="5"/>
        <v>46929.453084247514</v>
      </c>
      <c r="U27" s="19">
        <v>1</v>
      </c>
      <c r="V27" s="19">
        <v>0</v>
      </c>
      <c r="W27" s="19">
        <v>1</v>
      </c>
      <c r="X27" s="19">
        <v>1</v>
      </c>
      <c r="Y27" s="19">
        <v>1</v>
      </c>
      <c r="Z27" s="19">
        <f t="shared" si="11"/>
        <v>4</v>
      </c>
      <c r="AA27" s="12">
        <f t="shared" si="12"/>
        <v>7517.4800000000005</v>
      </c>
      <c r="AB27" s="20">
        <f t="shared" si="6"/>
        <v>54446.933084247517</v>
      </c>
      <c r="AC27" s="21">
        <f t="shared" si="7"/>
        <v>1.1588337173467176</v>
      </c>
      <c r="AD27" s="60"/>
    </row>
    <row r="28" spans="1:30" s="22" customFormat="1" ht="30" x14ac:dyDescent="0.25">
      <c r="A28" s="23">
        <v>23</v>
      </c>
      <c r="B28" s="62" t="s">
        <v>67</v>
      </c>
      <c r="C28" s="56" t="s">
        <v>68</v>
      </c>
      <c r="D28" s="12">
        <v>2</v>
      </c>
      <c r="E28" s="13">
        <v>2790.7899999999609</v>
      </c>
      <c r="F28" s="14">
        <v>0</v>
      </c>
      <c r="G28" s="15">
        <f t="shared" si="0"/>
        <v>2790.7899999999609</v>
      </c>
      <c r="H28" s="15">
        <v>2667.5599999999558</v>
      </c>
      <c r="I28" s="14">
        <v>0</v>
      </c>
      <c r="J28" s="15">
        <f t="shared" si="1"/>
        <v>2667.5599999999558</v>
      </c>
      <c r="K28" s="15">
        <v>2559.0299999999643</v>
      </c>
      <c r="L28" s="14">
        <v>0</v>
      </c>
      <c r="M28" s="15">
        <f t="shared" si="8"/>
        <v>2559.0299999999643</v>
      </c>
      <c r="N28" s="15">
        <f t="shared" si="2"/>
        <v>8017.379999999881</v>
      </c>
      <c r="O28" s="16">
        <f t="shared" si="9"/>
        <v>1.6081061447212903E-2</v>
      </c>
      <c r="P28" s="17">
        <v>161345</v>
      </c>
      <c r="Q28" s="17">
        <f t="shared" si="10"/>
        <v>40336.25</v>
      </c>
      <c r="R28" s="18">
        <f t="shared" si="3"/>
        <v>32269</v>
      </c>
      <c r="S28" s="18">
        <f t="shared" si="4"/>
        <v>8067.25</v>
      </c>
      <c r="T28" s="12">
        <f t="shared" si="5"/>
        <v>46686.318569491588</v>
      </c>
      <c r="U28" s="19">
        <v>0</v>
      </c>
      <c r="V28" s="19">
        <v>1</v>
      </c>
      <c r="W28" s="19">
        <v>1</v>
      </c>
      <c r="X28" s="19">
        <v>1</v>
      </c>
      <c r="Y28" s="19">
        <v>1</v>
      </c>
      <c r="Z28" s="19">
        <f t="shared" si="11"/>
        <v>4</v>
      </c>
      <c r="AA28" s="12">
        <f t="shared" si="12"/>
        <v>6453.8</v>
      </c>
      <c r="AB28" s="20">
        <f t="shared" si="6"/>
        <v>53140.118569491591</v>
      </c>
      <c r="AC28" s="21">
        <f t="shared" si="7"/>
        <v>1.3174283323187355</v>
      </c>
      <c r="AD28" s="60"/>
    </row>
    <row r="29" spans="1:30" s="22" customFormat="1" x14ac:dyDescent="0.25">
      <c r="A29" s="23">
        <v>24</v>
      </c>
      <c r="B29" s="62" t="s">
        <v>69</v>
      </c>
      <c r="C29" s="56" t="s">
        <v>70</v>
      </c>
      <c r="D29" s="12">
        <v>2</v>
      </c>
      <c r="E29" s="13">
        <v>1940.6500000000049</v>
      </c>
      <c r="F29" s="14">
        <v>4.1000000000000003E-3</v>
      </c>
      <c r="G29" s="15">
        <f t="shared" si="0"/>
        <v>1932.6933350000049</v>
      </c>
      <c r="H29" s="15">
        <v>1817.8700000000033</v>
      </c>
      <c r="I29" s="14">
        <v>1.1299999999999999E-2</v>
      </c>
      <c r="J29" s="15">
        <f t="shared" si="1"/>
        <v>1797.3280690000033</v>
      </c>
      <c r="K29" s="15">
        <v>1840.9500000000035</v>
      </c>
      <c r="L29" s="14">
        <v>5.3E-3</v>
      </c>
      <c r="M29" s="15">
        <f t="shared" si="8"/>
        <v>1831.1929650000036</v>
      </c>
      <c r="N29" s="15">
        <f t="shared" si="2"/>
        <v>5561.2143690000121</v>
      </c>
      <c r="O29" s="16">
        <f t="shared" si="9"/>
        <v>1.1154545498531173E-2</v>
      </c>
      <c r="P29" s="17">
        <v>171599</v>
      </c>
      <c r="Q29" s="17">
        <f t="shared" si="10"/>
        <v>42899.75</v>
      </c>
      <c r="R29" s="18">
        <f t="shared" si="3"/>
        <v>34319.800000000003</v>
      </c>
      <c r="S29" s="18">
        <f t="shared" si="4"/>
        <v>8579.9500000000007</v>
      </c>
      <c r="T29" s="12">
        <f t="shared" si="5"/>
        <v>32383.724566426012</v>
      </c>
      <c r="U29" s="19">
        <v>0</v>
      </c>
      <c r="V29" s="19">
        <v>1</v>
      </c>
      <c r="W29" s="19">
        <v>1</v>
      </c>
      <c r="X29" s="19">
        <v>1</v>
      </c>
      <c r="Y29" s="19">
        <v>0</v>
      </c>
      <c r="Z29" s="19">
        <f t="shared" si="11"/>
        <v>3</v>
      </c>
      <c r="AA29" s="12">
        <f t="shared" si="12"/>
        <v>5147.9700000000012</v>
      </c>
      <c r="AB29" s="20">
        <f t="shared" si="6"/>
        <v>37531.694566426013</v>
      </c>
      <c r="AC29" s="21">
        <f t="shared" si="7"/>
        <v>0.87486977351676909</v>
      </c>
      <c r="AD29" s="60"/>
    </row>
    <row r="30" spans="1:30" s="22" customFormat="1" x14ac:dyDescent="0.25">
      <c r="A30" s="23">
        <v>25</v>
      </c>
      <c r="B30" s="62" t="s">
        <v>134</v>
      </c>
      <c r="C30" s="56" t="s">
        <v>133</v>
      </c>
      <c r="D30" s="12">
        <v>2</v>
      </c>
      <c r="E30" s="13">
        <v>2077.1799999999716</v>
      </c>
      <c r="F30" s="14">
        <v>5.1000000000000004E-3</v>
      </c>
      <c r="G30" s="15">
        <f t="shared" si="0"/>
        <v>2066.5863819999718</v>
      </c>
      <c r="H30" s="15">
        <v>1832.0099999999741</v>
      </c>
      <c r="I30" s="14">
        <v>0</v>
      </c>
      <c r="J30" s="15">
        <f t="shared" si="1"/>
        <v>1832.0099999999741</v>
      </c>
      <c r="K30" s="15">
        <v>1923.5599999999731</v>
      </c>
      <c r="L30" s="14">
        <v>1.0999999999999999E-2</v>
      </c>
      <c r="M30" s="15">
        <f t="shared" si="8"/>
        <v>1902.4008399999734</v>
      </c>
      <c r="N30" s="15">
        <f t="shared" si="2"/>
        <v>5800.9972219999199</v>
      </c>
      <c r="O30" s="16">
        <f t="shared" si="9"/>
        <v>1.1635495982739179E-2</v>
      </c>
      <c r="P30" s="17">
        <v>139104</v>
      </c>
      <c r="Q30" s="17">
        <f t="shared" si="10"/>
        <v>34776</v>
      </c>
      <c r="R30" s="18">
        <f t="shared" si="3"/>
        <v>27820.800000000003</v>
      </c>
      <c r="S30" s="18">
        <f t="shared" si="4"/>
        <v>6955.2000000000007</v>
      </c>
      <c r="T30" s="12">
        <f t="shared" si="5"/>
        <v>33780.013461633098</v>
      </c>
      <c r="U30" s="19">
        <v>1</v>
      </c>
      <c r="V30" s="19">
        <v>1</v>
      </c>
      <c r="W30" s="19">
        <v>1</v>
      </c>
      <c r="X30" s="19">
        <v>1</v>
      </c>
      <c r="Y30" s="19">
        <v>1</v>
      </c>
      <c r="Z30" s="19">
        <f t="shared" si="11"/>
        <v>5</v>
      </c>
      <c r="AA30" s="12">
        <f t="shared" si="12"/>
        <v>6955.2000000000007</v>
      </c>
      <c r="AB30" s="20">
        <f t="shared" si="6"/>
        <v>40735.213461633102</v>
      </c>
      <c r="AC30" s="21">
        <f t="shared" si="7"/>
        <v>1.17135994541158</v>
      </c>
    </row>
    <row r="31" spans="1:30" s="22" customFormat="1" x14ac:dyDescent="0.25">
      <c r="A31" s="23">
        <v>26</v>
      </c>
      <c r="B31" s="63" t="s">
        <v>131</v>
      </c>
      <c r="C31" s="56" t="s">
        <v>132</v>
      </c>
      <c r="D31" s="12">
        <v>2</v>
      </c>
      <c r="E31" s="13">
        <v>3344.01999999994</v>
      </c>
      <c r="F31" s="14">
        <v>9.35E-2</v>
      </c>
      <c r="G31" s="15">
        <f t="shared" si="0"/>
        <v>3031.3541299999456</v>
      </c>
      <c r="H31" s="15">
        <v>3095.9599999999464</v>
      </c>
      <c r="I31" s="14">
        <v>7.9799999999999996E-2</v>
      </c>
      <c r="J31" s="15">
        <f t="shared" si="1"/>
        <v>2848.9023919999509</v>
      </c>
      <c r="K31" s="15">
        <v>3152.8599999999497</v>
      </c>
      <c r="L31" s="14">
        <v>7.4999999999999997E-3</v>
      </c>
      <c r="M31" s="15">
        <f t="shared" si="8"/>
        <v>3129.2135499999504</v>
      </c>
      <c r="N31" s="15">
        <f t="shared" si="2"/>
        <v>9009.4700719998473</v>
      </c>
      <c r="O31" s="16">
        <f t="shared" si="9"/>
        <v>1.8070971044737476E-2</v>
      </c>
      <c r="P31" s="17">
        <v>247775</v>
      </c>
      <c r="Q31" s="17">
        <f t="shared" si="10"/>
        <v>61943.75</v>
      </c>
      <c r="R31" s="18">
        <f t="shared" si="3"/>
        <v>49555</v>
      </c>
      <c r="S31" s="18">
        <f t="shared" si="4"/>
        <v>12388.75</v>
      </c>
      <c r="T31" s="12">
        <f t="shared" si="5"/>
        <v>52463.39701045621</v>
      </c>
      <c r="U31" s="19">
        <v>0</v>
      </c>
      <c r="V31" s="19">
        <v>1</v>
      </c>
      <c r="W31" s="19">
        <v>0</v>
      </c>
      <c r="X31" s="19">
        <v>0</v>
      </c>
      <c r="Y31" s="19">
        <v>1</v>
      </c>
      <c r="Z31" s="19">
        <f t="shared" si="11"/>
        <v>2</v>
      </c>
      <c r="AA31" s="12">
        <f t="shared" si="12"/>
        <v>4955.5</v>
      </c>
      <c r="AB31" s="20">
        <f t="shared" si="6"/>
        <v>57418.89701045621</v>
      </c>
      <c r="AC31" s="21">
        <f t="shared" si="7"/>
        <v>0.92695222698748803</v>
      </c>
    </row>
    <row r="32" spans="1:30" s="22" customFormat="1" ht="30" x14ac:dyDescent="0.25">
      <c r="A32" s="23">
        <v>27</v>
      </c>
      <c r="B32" s="62" t="s">
        <v>146</v>
      </c>
      <c r="C32" s="55" t="s">
        <v>147</v>
      </c>
      <c r="D32" s="12">
        <v>2</v>
      </c>
      <c r="E32" s="13">
        <v>1301.8800000000049</v>
      </c>
      <c r="F32" s="14">
        <v>4.5999999999999999E-2</v>
      </c>
      <c r="G32" s="15">
        <f t="shared" si="0"/>
        <v>1241.9935200000045</v>
      </c>
      <c r="H32" s="15">
        <v>1086.1900000000005</v>
      </c>
      <c r="I32" s="14">
        <v>9.9500000000000005E-2</v>
      </c>
      <c r="J32" s="15">
        <f t="shared" si="1"/>
        <v>978.11409500000048</v>
      </c>
      <c r="K32" s="15">
        <v>1319.4800000000075</v>
      </c>
      <c r="L32" s="14">
        <v>6.7900000000000002E-2</v>
      </c>
      <c r="M32" s="15">
        <f t="shared" si="8"/>
        <v>1229.8873080000071</v>
      </c>
      <c r="N32" s="15">
        <f t="shared" si="2"/>
        <v>3449.994923000012</v>
      </c>
      <c r="O32" s="16">
        <f t="shared" si="9"/>
        <v>6.9199140304359481E-3</v>
      </c>
      <c r="P32" s="17">
        <v>124475</v>
      </c>
      <c r="Q32" s="17">
        <f t="shared" si="10"/>
        <v>31118.75</v>
      </c>
      <c r="R32" s="18">
        <f t="shared" si="3"/>
        <v>24895</v>
      </c>
      <c r="S32" s="18">
        <f t="shared" si="4"/>
        <v>6223.75</v>
      </c>
      <c r="T32" s="12">
        <f t="shared" si="5"/>
        <v>20089.800163932548</v>
      </c>
      <c r="U32" s="19">
        <v>1</v>
      </c>
      <c r="V32" s="19">
        <v>0</v>
      </c>
      <c r="W32" s="19">
        <v>1</v>
      </c>
      <c r="X32" s="19">
        <v>1</v>
      </c>
      <c r="Y32" s="19">
        <v>0</v>
      </c>
      <c r="Z32" s="19">
        <f t="shared" si="11"/>
        <v>3</v>
      </c>
      <c r="AA32" s="12">
        <f t="shared" si="12"/>
        <v>3734.2500000000005</v>
      </c>
      <c r="AB32" s="20">
        <f t="shared" si="6"/>
        <v>23824.050163932548</v>
      </c>
      <c r="AC32" s="21">
        <f t="shared" si="7"/>
        <v>0.76558506250837677</v>
      </c>
    </row>
    <row r="33" spans="1:29" s="22" customFormat="1" x14ac:dyDescent="0.25">
      <c r="A33" s="23">
        <v>28</v>
      </c>
      <c r="B33" s="62" t="s">
        <v>71</v>
      </c>
      <c r="C33" s="55" t="s">
        <v>72</v>
      </c>
      <c r="D33" s="12">
        <v>2</v>
      </c>
      <c r="E33" s="13">
        <v>1899.9499999999882</v>
      </c>
      <c r="F33" s="14">
        <v>2.7699999999999999E-2</v>
      </c>
      <c r="G33" s="15">
        <f t="shared" si="0"/>
        <v>1847.3213849999886</v>
      </c>
      <c r="H33" s="15">
        <v>1750.2799999999831</v>
      </c>
      <c r="I33" s="14">
        <v>2.23E-2</v>
      </c>
      <c r="J33" s="15">
        <f t="shared" si="1"/>
        <v>1711.2487559999836</v>
      </c>
      <c r="K33" s="15">
        <v>1682.069999999987</v>
      </c>
      <c r="L33" s="14">
        <v>1.9099999999999999E-2</v>
      </c>
      <c r="M33" s="15">
        <f t="shared" si="8"/>
        <v>1649.9424629999871</v>
      </c>
      <c r="N33" s="15">
        <f t="shared" si="2"/>
        <v>5208.5126039999595</v>
      </c>
      <c r="O33" s="16">
        <f t="shared" si="9"/>
        <v>1.0447105068427276E-2</v>
      </c>
      <c r="P33" s="17">
        <v>165273</v>
      </c>
      <c r="Q33" s="17">
        <f t="shared" si="10"/>
        <v>41318.25</v>
      </c>
      <c r="R33" s="18">
        <f t="shared" si="3"/>
        <v>33054.6</v>
      </c>
      <c r="S33" s="18">
        <f t="shared" si="4"/>
        <v>8263.65</v>
      </c>
      <c r="T33" s="12">
        <f t="shared" si="5"/>
        <v>30329.893145087033</v>
      </c>
      <c r="U33" s="19">
        <v>0</v>
      </c>
      <c r="V33" s="19">
        <v>0</v>
      </c>
      <c r="W33" s="19">
        <v>1</v>
      </c>
      <c r="X33" s="19">
        <v>1</v>
      </c>
      <c r="Y33" s="19">
        <v>1</v>
      </c>
      <c r="Z33" s="19">
        <f t="shared" si="11"/>
        <v>3</v>
      </c>
      <c r="AA33" s="12">
        <f t="shared" si="12"/>
        <v>4958.1900000000005</v>
      </c>
      <c r="AB33" s="20">
        <f t="shared" si="6"/>
        <v>35288.083145087032</v>
      </c>
      <c r="AC33" s="21">
        <f t="shared" si="7"/>
        <v>0.85405560848020023</v>
      </c>
    </row>
    <row r="34" spans="1:29" s="22" customFormat="1" x14ac:dyDescent="0.25">
      <c r="A34" s="23">
        <v>29</v>
      </c>
      <c r="B34" s="62" t="s">
        <v>73</v>
      </c>
      <c r="C34" s="55" t="s">
        <v>74</v>
      </c>
      <c r="D34" s="12">
        <v>2</v>
      </c>
      <c r="E34" s="13">
        <v>1611.7200000000039</v>
      </c>
      <c r="F34" s="14">
        <v>4.2599999999999999E-2</v>
      </c>
      <c r="G34" s="15">
        <f t="shared" si="0"/>
        <v>1543.0607280000038</v>
      </c>
      <c r="H34" s="15">
        <v>1443.2100000000025</v>
      </c>
      <c r="I34" s="14">
        <v>3.2199999999999999E-2</v>
      </c>
      <c r="J34" s="15">
        <f t="shared" si="1"/>
        <v>1396.7386380000025</v>
      </c>
      <c r="K34" s="15">
        <v>1403.5700000000065</v>
      </c>
      <c r="L34" s="14">
        <v>4.0800000000000003E-2</v>
      </c>
      <c r="M34" s="15">
        <f t="shared" si="8"/>
        <v>1346.3043440000063</v>
      </c>
      <c r="N34" s="15">
        <f t="shared" si="2"/>
        <v>4286.1037100000131</v>
      </c>
      <c r="O34" s="16">
        <f t="shared" si="9"/>
        <v>8.5969602450723832E-3</v>
      </c>
      <c r="P34" s="17">
        <v>128694</v>
      </c>
      <c r="Q34" s="17">
        <f t="shared" si="10"/>
        <v>32173.5</v>
      </c>
      <c r="R34" s="18">
        <f t="shared" si="3"/>
        <v>25738.800000000003</v>
      </c>
      <c r="S34" s="18">
        <f t="shared" si="4"/>
        <v>6434.7000000000007</v>
      </c>
      <c r="T34" s="12">
        <f t="shared" si="5"/>
        <v>24958.577892895602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f t="shared" si="11"/>
        <v>0</v>
      </c>
      <c r="AA34" s="12">
        <f t="shared" si="12"/>
        <v>0</v>
      </c>
      <c r="AB34" s="20">
        <f t="shared" si="6"/>
        <v>24958.577892895602</v>
      </c>
      <c r="AC34" s="21">
        <f t="shared" si="7"/>
        <v>0.77574954210439029</v>
      </c>
    </row>
    <row r="35" spans="1:29" s="22" customFormat="1" x14ac:dyDescent="0.25">
      <c r="A35" s="23">
        <v>30</v>
      </c>
      <c r="B35" s="62" t="s">
        <v>75</v>
      </c>
      <c r="C35" s="55" t="s">
        <v>76</v>
      </c>
      <c r="D35" s="12">
        <v>2</v>
      </c>
      <c r="E35" s="13">
        <v>1193.2700000000023</v>
      </c>
      <c r="F35" s="14">
        <v>2.6599999999999999E-2</v>
      </c>
      <c r="G35" s="15">
        <f t="shared" si="0"/>
        <v>1161.5290180000022</v>
      </c>
      <c r="H35" s="15">
        <v>1169.8900000000012</v>
      </c>
      <c r="I35" s="14">
        <v>0.15</v>
      </c>
      <c r="J35" s="15">
        <f t="shared" si="1"/>
        <v>994.40650000000107</v>
      </c>
      <c r="K35" s="15">
        <v>1116.6000000000017</v>
      </c>
      <c r="L35" s="14">
        <v>7.6899999999999996E-2</v>
      </c>
      <c r="M35" s="15">
        <f t="shared" si="8"/>
        <v>1030.7334600000017</v>
      </c>
      <c r="N35" s="15">
        <f t="shared" si="2"/>
        <v>3186.6689780000052</v>
      </c>
      <c r="O35" s="16">
        <f t="shared" si="9"/>
        <v>6.3917413977067298E-3</v>
      </c>
      <c r="P35" s="17">
        <v>106034</v>
      </c>
      <c r="Q35" s="17">
        <f t="shared" si="10"/>
        <v>26508.5</v>
      </c>
      <c r="R35" s="18">
        <f t="shared" si="3"/>
        <v>21206.800000000003</v>
      </c>
      <c r="S35" s="18">
        <f t="shared" si="4"/>
        <v>5301.7000000000007</v>
      </c>
      <c r="T35" s="12">
        <f t="shared" si="5"/>
        <v>18556.41657030434</v>
      </c>
      <c r="U35" s="19">
        <v>1</v>
      </c>
      <c r="V35" s="19">
        <v>0</v>
      </c>
      <c r="W35" s="19">
        <v>0</v>
      </c>
      <c r="X35" s="19">
        <v>0</v>
      </c>
      <c r="Y35" s="19">
        <v>0</v>
      </c>
      <c r="Z35" s="19">
        <f t="shared" si="11"/>
        <v>1</v>
      </c>
      <c r="AA35" s="12">
        <f t="shared" si="12"/>
        <v>1060.3400000000001</v>
      </c>
      <c r="AB35" s="20">
        <f t="shared" si="6"/>
        <v>19616.75657030434</v>
      </c>
      <c r="AC35" s="21">
        <f t="shared" si="7"/>
        <v>0.74001760078104528</v>
      </c>
    </row>
    <row r="36" spans="1:29" s="22" customFormat="1" x14ac:dyDescent="0.25">
      <c r="A36" s="23">
        <v>31</v>
      </c>
      <c r="B36" s="62" t="s">
        <v>77</v>
      </c>
      <c r="C36" s="55" t="s">
        <v>78</v>
      </c>
      <c r="D36" s="12">
        <v>2</v>
      </c>
      <c r="E36" s="13">
        <v>5031.0000000001019</v>
      </c>
      <c r="F36" s="14">
        <v>5.8799999999999998E-2</v>
      </c>
      <c r="G36" s="15">
        <f t="shared" si="0"/>
        <v>4735.1772000000965</v>
      </c>
      <c r="H36" s="15">
        <v>4512.95</v>
      </c>
      <c r="I36" s="14">
        <v>5.0200000000000002E-2</v>
      </c>
      <c r="J36" s="15">
        <f t="shared" si="1"/>
        <v>4286.3999100000001</v>
      </c>
      <c r="K36" s="15">
        <v>4525.2700000000013</v>
      </c>
      <c r="L36" s="14">
        <v>0</v>
      </c>
      <c r="M36" s="15">
        <f t="shared" si="8"/>
        <v>4525.2700000000013</v>
      </c>
      <c r="N36" s="15">
        <f t="shared" si="2"/>
        <v>13546.847110000097</v>
      </c>
      <c r="O36" s="16">
        <f t="shared" si="9"/>
        <v>2.7171929083056226E-2</v>
      </c>
      <c r="P36" s="17">
        <v>365121</v>
      </c>
      <c r="Q36" s="17">
        <f t="shared" si="10"/>
        <v>91280.25</v>
      </c>
      <c r="R36" s="18">
        <f t="shared" si="3"/>
        <v>73024.2</v>
      </c>
      <c r="S36" s="18">
        <f t="shared" si="4"/>
        <v>18256.05</v>
      </c>
      <c r="T36" s="12">
        <f t="shared" si="5"/>
        <v>78885.174432254717</v>
      </c>
      <c r="U36" s="19">
        <v>0</v>
      </c>
      <c r="V36" s="19">
        <v>1</v>
      </c>
      <c r="W36" s="19">
        <v>1</v>
      </c>
      <c r="X36" s="19">
        <v>1</v>
      </c>
      <c r="Y36" s="19">
        <v>0</v>
      </c>
      <c r="Z36" s="19">
        <f t="shared" si="11"/>
        <v>3</v>
      </c>
      <c r="AA36" s="12">
        <f t="shared" si="12"/>
        <v>10953.630000000001</v>
      </c>
      <c r="AB36" s="20">
        <f t="shared" si="6"/>
        <v>89838.804432254721</v>
      </c>
      <c r="AC36" s="21">
        <f t="shared" si="7"/>
        <v>0.9842085712106915</v>
      </c>
    </row>
    <row r="37" spans="1:29" s="22" customFormat="1" x14ac:dyDescent="0.25">
      <c r="A37" s="23">
        <v>32</v>
      </c>
      <c r="B37" s="62" t="s">
        <v>79</v>
      </c>
      <c r="C37" s="55" t="s">
        <v>80</v>
      </c>
      <c r="D37" s="12">
        <v>2</v>
      </c>
      <c r="E37" s="13">
        <v>2399.5899999999701</v>
      </c>
      <c r="F37" s="14">
        <v>0.1343</v>
      </c>
      <c r="G37" s="15">
        <f t="shared" si="0"/>
        <v>2077.3250629999743</v>
      </c>
      <c r="H37" s="15">
        <v>2401.959999999965</v>
      </c>
      <c r="I37" s="14">
        <v>0.1232</v>
      </c>
      <c r="J37" s="15">
        <f t="shared" si="1"/>
        <v>2106.0385279999696</v>
      </c>
      <c r="K37" s="15">
        <v>2338.5299999999643</v>
      </c>
      <c r="L37" s="14">
        <v>4.7899999999999998E-2</v>
      </c>
      <c r="M37" s="15">
        <f t="shared" si="8"/>
        <v>2226.5144129999658</v>
      </c>
      <c r="N37" s="15">
        <f t="shared" si="2"/>
        <v>6409.8780039999092</v>
      </c>
      <c r="O37" s="16">
        <f t="shared" si="9"/>
        <v>1.2856773915102248E-2</v>
      </c>
      <c r="P37" s="17">
        <v>168182</v>
      </c>
      <c r="Q37" s="17">
        <f t="shared" si="10"/>
        <v>42045.5</v>
      </c>
      <c r="R37" s="18">
        <f t="shared" si="3"/>
        <v>33636.400000000001</v>
      </c>
      <c r="S37" s="18">
        <f t="shared" si="4"/>
        <v>8409.1</v>
      </c>
      <c r="T37" s="12">
        <f t="shared" si="5"/>
        <v>37325.610921064123</v>
      </c>
      <c r="U37" s="19">
        <v>0</v>
      </c>
      <c r="V37" s="19">
        <v>1</v>
      </c>
      <c r="W37" s="19">
        <v>0</v>
      </c>
      <c r="X37" s="19">
        <v>0</v>
      </c>
      <c r="Y37" s="19">
        <v>1</v>
      </c>
      <c r="Z37" s="19">
        <f t="shared" si="11"/>
        <v>2</v>
      </c>
      <c r="AA37" s="12">
        <f t="shared" si="12"/>
        <v>3363.6400000000003</v>
      </c>
      <c r="AB37" s="20">
        <f t="shared" si="6"/>
        <v>40689.250921064122</v>
      </c>
      <c r="AC37" s="21">
        <f t="shared" si="7"/>
        <v>0.96774330002174125</v>
      </c>
    </row>
    <row r="38" spans="1:29" s="22" customFormat="1" x14ac:dyDescent="0.25">
      <c r="A38" s="23">
        <v>33</v>
      </c>
      <c r="B38" s="62" t="s">
        <v>81</v>
      </c>
      <c r="C38" s="56" t="s">
        <v>82</v>
      </c>
      <c r="D38" s="12">
        <v>2</v>
      </c>
      <c r="E38" s="13">
        <v>1407.2499999999945</v>
      </c>
      <c r="F38" s="14">
        <v>1.95E-2</v>
      </c>
      <c r="G38" s="15">
        <f t="shared" ref="G38:G62" si="13">E38*(1-F38)</f>
        <v>1379.8086249999947</v>
      </c>
      <c r="H38" s="15">
        <v>1320.8599999999967</v>
      </c>
      <c r="I38" s="14">
        <v>1.04E-2</v>
      </c>
      <c r="J38" s="15">
        <f t="shared" si="1"/>
        <v>1307.1230559999967</v>
      </c>
      <c r="K38" s="15">
        <v>1182.4399999999955</v>
      </c>
      <c r="L38" s="14">
        <v>5.1999999999999998E-3</v>
      </c>
      <c r="M38" s="15">
        <f t="shared" si="8"/>
        <v>1176.2913119999955</v>
      </c>
      <c r="N38" s="15">
        <f t="shared" si="2"/>
        <v>3863.2229929999867</v>
      </c>
      <c r="O38" s="16">
        <f t="shared" si="9"/>
        <v>7.7487566180871369E-3</v>
      </c>
      <c r="P38" s="17">
        <v>140299</v>
      </c>
      <c r="Q38" s="17">
        <f t="shared" si="10"/>
        <v>35074.75</v>
      </c>
      <c r="R38" s="18">
        <f t="shared" ref="R38:R62" si="14">Q38*0.8</f>
        <v>28059.800000000003</v>
      </c>
      <c r="S38" s="18">
        <f t="shared" ref="S38:S62" si="15">Q38*0.2</f>
        <v>7014.9500000000007</v>
      </c>
      <c r="T38" s="12">
        <f t="shared" ref="T38:T62" si="16">O38*$R$63</f>
        <v>22496.084675565438</v>
      </c>
      <c r="U38" s="19">
        <v>1</v>
      </c>
      <c r="V38" s="19">
        <v>1</v>
      </c>
      <c r="W38" s="19">
        <v>0</v>
      </c>
      <c r="X38" s="19">
        <v>1</v>
      </c>
      <c r="Y38" s="19">
        <v>1</v>
      </c>
      <c r="Z38" s="19">
        <f t="shared" si="11"/>
        <v>4</v>
      </c>
      <c r="AA38" s="12">
        <f t="shared" si="12"/>
        <v>5611.9600000000009</v>
      </c>
      <c r="AB38" s="20">
        <f t="shared" si="6"/>
        <v>28108.044675565441</v>
      </c>
      <c r="AC38" s="21">
        <f t="shared" ref="AC38:AC62" si="17">AB38/Q38</f>
        <v>0.8013754816660259</v>
      </c>
    </row>
    <row r="39" spans="1:29" s="22" customFormat="1" x14ac:dyDescent="0.25">
      <c r="A39" s="23">
        <v>34</v>
      </c>
      <c r="B39" s="62" t="s">
        <v>83</v>
      </c>
      <c r="C39" s="56" t="s">
        <v>84</v>
      </c>
      <c r="D39" s="12">
        <v>2</v>
      </c>
      <c r="E39" s="13">
        <v>2848.6600000000089</v>
      </c>
      <c r="F39" s="14">
        <v>5.0000000000000001E-3</v>
      </c>
      <c r="G39" s="15">
        <f t="shared" si="13"/>
        <v>2834.4167000000089</v>
      </c>
      <c r="H39" s="15">
        <v>2927.6000000000095</v>
      </c>
      <c r="I39" s="14">
        <v>4.1000000000000003E-3</v>
      </c>
      <c r="J39" s="15">
        <f t="shared" si="1"/>
        <v>2915.5968400000093</v>
      </c>
      <c r="K39" s="15">
        <v>2754.7700000000118</v>
      </c>
      <c r="L39" s="14">
        <v>6.6E-3</v>
      </c>
      <c r="M39" s="15">
        <f t="shared" si="8"/>
        <v>2736.5885180000114</v>
      </c>
      <c r="N39" s="15">
        <f t="shared" si="2"/>
        <v>8486.6020580000295</v>
      </c>
      <c r="O39" s="16">
        <f t="shared" si="9"/>
        <v>1.7022215383671969E-2</v>
      </c>
      <c r="P39" s="17">
        <v>195897</v>
      </c>
      <c r="Q39" s="17">
        <f t="shared" si="10"/>
        <v>48974.25</v>
      </c>
      <c r="R39" s="18">
        <f t="shared" si="14"/>
        <v>39179.4</v>
      </c>
      <c r="S39" s="18">
        <f t="shared" si="15"/>
        <v>9794.85</v>
      </c>
      <c r="T39" s="12">
        <f t="shared" si="16"/>
        <v>49418.663859302935</v>
      </c>
      <c r="U39" s="19">
        <v>1</v>
      </c>
      <c r="V39" s="19">
        <v>0</v>
      </c>
      <c r="W39" s="19">
        <v>1</v>
      </c>
      <c r="X39" s="19">
        <v>0</v>
      </c>
      <c r="Y39" s="19">
        <v>0</v>
      </c>
      <c r="Z39" s="19">
        <f t="shared" si="11"/>
        <v>2</v>
      </c>
      <c r="AA39" s="12">
        <f t="shared" si="12"/>
        <v>3917.9400000000005</v>
      </c>
      <c r="AB39" s="20">
        <f t="shared" si="6"/>
        <v>53336.603859302937</v>
      </c>
      <c r="AC39" s="21">
        <f t="shared" si="17"/>
        <v>1.0890744393084721</v>
      </c>
    </row>
    <row r="40" spans="1:29" s="22" customFormat="1" x14ac:dyDescent="0.25">
      <c r="A40" s="23">
        <v>35</v>
      </c>
      <c r="B40" s="62" t="s">
        <v>85</v>
      </c>
      <c r="C40" s="56" t="s">
        <v>86</v>
      </c>
      <c r="D40" s="12">
        <v>2</v>
      </c>
      <c r="E40" s="13">
        <v>1883.5500000000156</v>
      </c>
      <c r="F40" s="14">
        <v>1.35E-2</v>
      </c>
      <c r="G40" s="15">
        <f t="shared" si="13"/>
        <v>1858.1220750000155</v>
      </c>
      <c r="H40" s="15">
        <v>1794.2300000000148</v>
      </c>
      <c r="I40" s="14">
        <v>1.01E-2</v>
      </c>
      <c r="J40" s="15">
        <f t="shared" si="1"/>
        <v>1776.1082770000146</v>
      </c>
      <c r="K40" s="15">
        <v>1586.8500000000117</v>
      </c>
      <c r="L40" s="14">
        <v>5.8999999999999999E-3</v>
      </c>
      <c r="M40" s="15">
        <f t="shared" si="8"/>
        <v>1577.4875850000117</v>
      </c>
      <c r="N40" s="15">
        <f t="shared" si="2"/>
        <v>5211.7179370000413</v>
      </c>
      <c r="O40" s="16">
        <f t="shared" si="9"/>
        <v>1.0453534245656383E-2</v>
      </c>
      <c r="P40" s="17">
        <v>148270</v>
      </c>
      <c r="Q40" s="17">
        <f t="shared" si="10"/>
        <v>37067.5</v>
      </c>
      <c r="R40" s="18">
        <f t="shared" si="14"/>
        <v>29654</v>
      </c>
      <c r="S40" s="18">
        <f t="shared" si="15"/>
        <v>7413.5</v>
      </c>
      <c r="T40" s="12">
        <f t="shared" si="16"/>
        <v>30348.558244853182</v>
      </c>
      <c r="U40" s="19">
        <v>0</v>
      </c>
      <c r="V40" s="19">
        <v>0</v>
      </c>
      <c r="W40" s="19">
        <v>1</v>
      </c>
      <c r="X40" s="19">
        <v>0</v>
      </c>
      <c r="Y40" s="19">
        <v>0</v>
      </c>
      <c r="Z40" s="19">
        <f t="shared" si="11"/>
        <v>1</v>
      </c>
      <c r="AA40" s="12">
        <f t="shared" si="12"/>
        <v>1482.7</v>
      </c>
      <c r="AB40" s="20">
        <f t="shared" si="6"/>
        <v>31831.258244853183</v>
      </c>
      <c r="AC40" s="21">
        <f t="shared" si="17"/>
        <v>0.85873766088495807</v>
      </c>
    </row>
    <row r="41" spans="1:29" s="22" customFormat="1" x14ac:dyDescent="0.25">
      <c r="A41" s="23">
        <v>36</v>
      </c>
      <c r="B41" s="62" t="s">
        <v>87</v>
      </c>
      <c r="C41" s="55" t="s">
        <v>88</v>
      </c>
      <c r="D41" s="12">
        <v>2</v>
      </c>
      <c r="E41" s="13">
        <v>2237.1200000000017</v>
      </c>
      <c r="F41" s="14">
        <v>7.9100000000000004E-2</v>
      </c>
      <c r="G41" s="15">
        <f t="shared" si="13"/>
        <v>2060.1638080000016</v>
      </c>
      <c r="H41" s="15">
        <v>2245.4600000000046</v>
      </c>
      <c r="I41" s="14">
        <v>8.43E-2</v>
      </c>
      <c r="J41" s="15">
        <f t="shared" si="1"/>
        <v>2056.1677220000042</v>
      </c>
      <c r="K41" s="15">
        <v>2259.2700000000018</v>
      </c>
      <c r="L41" s="14">
        <v>8.5699999999999998E-2</v>
      </c>
      <c r="M41" s="15">
        <f t="shared" si="8"/>
        <v>2065.6505610000017</v>
      </c>
      <c r="N41" s="15">
        <f t="shared" si="2"/>
        <v>6181.9820910000071</v>
      </c>
      <c r="O41" s="16">
        <f t="shared" si="9"/>
        <v>1.239966595957062E-2</v>
      </c>
      <c r="P41" s="17">
        <v>194978</v>
      </c>
      <c r="Q41" s="17">
        <f t="shared" si="10"/>
        <v>48744.5</v>
      </c>
      <c r="R41" s="18">
        <f t="shared" si="14"/>
        <v>38995.599999999999</v>
      </c>
      <c r="S41" s="18">
        <f t="shared" si="15"/>
        <v>9748.9</v>
      </c>
      <c r="T41" s="12">
        <f t="shared" si="16"/>
        <v>35998.541330375054</v>
      </c>
      <c r="U41" s="19">
        <v>1</v>
      </c>
      <c r="V41" s="19">
        <v>0</v>
      </c>
      <c r="W41" s="19">
        <v>1</v>
      </c>
      <c r="X41" s="19">
        <v>1</v>
      </c>
      <c r="Y41" s="19">
        <v>1</v>
      </c>
      <c r="Z41" s="19">
        <f t="shared" si="11"/>
        <v>4</v>
      </c>
      <c r="AA41" s="12">
        <f t="shared" si="12"/>
        <v>7799.12</v>
      </c>
      <c r="AB41" s="20">
        <f t="shared" si="6"/>
        <v>43797.661330375056</v>
      </c>
      <c r="AC41" s="21">
        <f t="shared" si="17"/>
        <v>0.89851493666721494</v>
      </c>
    </row>
    <row r="42" spans="1:29" s="22" customFormat="1" x14ac:dyDescent="0.25">
      <c r="A42" s="23">
        <v>37</v>
      </c>
      <c r="B42" s="62" t="s">
        <v>89</v>
      </c>
      <c r="C42" s="55" t="s">
        <v>90</v>
      </c>
      <c r="D42" s="12">
        <v>2</v>
      </c>
      <c r="E42" s="13">
        <v>3193.9800000000232</v>
      </c>
      <c r="F42" s="14">
        <v>0.1047</v>
      </c>
      <c r="G42" s="15">
        <f t="shared" si="13"/>
        <v>2859.5702940000206</v>
      </c>
      <c r="H42" s="15">
        <v>3557.0400000000327</v>
      </c>
      <c r="I42" s="14">
        <v>4.5600000000000002E-2</v>
      </c>
      <c r="J42" s="15">
        <f t="shared" si="1"/>
        <v>3394.8389760000314</v>
      </c>
      <c r="K42" s="15">
        <v>3281.9000000000124</v>
      </c>
      <c r="L42" s="14">
        <v>6.8099999999999994E-2</v>
      </c>
      <c r="M42" s="15">
        <f t="shared" si="8"/>
        <v>3058.4026100000115</v>
      </c>
      <c r="N42" s="15">
        <f t="shared" si="2"/>
        <v>9312.811880000063</v>
      </c>
      <c r="O42" s="16">
        <f t="shared" si="9"/>
        <v>1.8679406500454954E-2</v>
      </c>
      <c r="P42" s="17">
        <v>224070</v>
      </c>
      <c r="Q42" s="17">
        <f t="shared" si="10"/>
        <v>56017.5</v>
      </c>
      <c r="R42" s="18">
        <f t="shared" si="14"/>
        <v>44814</v>
      </c>
      <c r="S42" s="18">
        <f t="shared" si="15"/>
        <v>11203.5</v>
      </c>
      <c r="T42" s="12">
        <f t="shared" si="16"/>
        <v>54229.798538604286</v>
      </c>
      <c r="U42" s="19">
        <v>1</v>
      </c>
      <c r="V42" s="19">
        <v>1</v>
      </c>
      <c r="W42" s="19">
        <v>0</v>
      </c>
      <c r="X42" s="19">
        <v>0</v>
      </c>
      <c r="Y42" s="19">
        <v>1</v>
      </c>
      <c r="Z42" s="19">
        <f t="shared" si="11"/>
        <v>3</v>
      </c>
      <c r="AA42" s="12">
        <f t="shared" si="12"/>
        <v>6722.1000000000013</v>
      </c>
      <c r="AB42" s="20">
        <f t="shared" si="6"/>
        <v>60951.898538604284</v>
      </c>
      <c r="AC42" s="21">
        <f t="shared" si="17"/>
        <v>1.0880867325140231</v>
      </c>
    </row>
    <row r="43" spans="1:29" s="22" customFormat="1" x14ac:dyDescent="0.25">
      <c r="A43" s="23">
        <v>38</v>
      </c>
      <c r="B43" s="62" t="s">
        <v>91</v>
      </c>
      <c r="C43" s="56" t="s">
        <v>92</v>
      </c>
      <c r="D43" s="12">
        <v>2</v>
      </c>
      <c r="E43" s="13">
        <v>3379.2299999998672</v>
      </c>
      <c r="F43" s="14">
        <v>0</v>
      </c>
      <c r="G43" s="15">
        <f t="shared" si="13"/>
        <v>3379.2299999998672</v>
      </c>
      <c r="H43" s="15">
        <v>3084.6799999998775</v>
      </c>
      <c r="I43" s="14">
        <v>0</v>
      </c>
      <c r="J43" s="15">
        <f t="shared" si="1"/>
        <v>3084.6799999998775</v>
      </c>
      <c r="K43" s="15">
        <v>2814.0299999999029</v>
      </c>
      <c r="L43" s="14">
        <v>0</v>
      </c>
      <c r="M43" s="15">
        <f t="shared" si="8"/>
        <v>2814.0299999999029</v>
      </c>
      <c r="N43" s="15">
        <f t="shared" si="2"/>
        <v>9277.9399999996476</v>
      </c>
      <c r="O43" s="16">
        <f t="shared" si="9"/>
        <v>1.8609461350659572E-2</v>
      </c>
      <c r="P43" s="17">
        <v>184181</v>
      </c>
      <c r="Q43" s="17">
        <f t="shared" si="10"/>
        <v>46045.25</v>
      </c>
      <c r="R43" s="18">
        <f t="shared" si="14"/>
        <v>36836.200000000004</v>
      </c>
      <c r="S43" s="18">
        <f t="shared" si="15"/>
        <v>9209.0500000000011</v>
      </c>
      <c r="T43" s="12">
        <f t="shared" si="16"/>
        <v>54026.734732371267</v>
      </c>
      <c r="U43" s="19">
        <v>1</v>
      </c>
      <c r="V43" s="19">
        <v>1</v>
      </c>
      <c r="W43" s="19">
        <v>1</v>
      </c>
      <c r="X43" s="19">
        <v>1</v>
      </c>
      <c r="Y43" s="19">
        <v>1</v>
      </c>
      <c r="Z43" s="19">
        <f t="shared" si="11"/>
        <v>5</v>
      </c>
      <c r="AA43" s="12">
        <f t="shared" si="12"/>
        <v>9209.0500000000011</v>
      </c>
      <c r="AB43" s="20">
        <f t="shared" si="6"/>
        <v>63235.78473237127</v>
      </c>
      <c r="AC43" s="21">
        <f t="shared" si="17"/>
        <v>1.3733400238324533</v>
      </c>
    </row>
    <row r="44" spans="1:29" s="22" customFormat="1" ht="30" x14ac:dyDescent="0.25">
      <c r="A44" s="23">
        <v>39</v>
      </c>
      <c r="B44" s="62" t="s">
        <v>93</v>
      </c>
      <c r="C44" s="55" t="s">
        <v>94</v>
      </c>
      <c r="D44" s="12">
        <v>3</v>
      </c>
      <c r="E44" s="13">
        <v>9977.2799999999843</v>
      </c>
      <c r="F44" s="14">
        <v>5.0000000000000001E-3</v>
      </c>
      <c r="G44" s="15">
        <f t="shared" si="13"/>
        <v>9927.3935999999849</v>
      </c>
      <c r="H44" s="15">
        <v>9999.2500000000364</v>
      </c>
      <c r="I44" s="14">
        <v>1.2999999999999999E-3</v>
      </c>
      <c r="J44" s="15">
        <f t="shared" si="1"/>
        <v>9986.2509750000372</v>
      </c>
      <c r="K44" s="15">
        <v>10346.510000000066</v>
      </c>
      <c r="L44" s="14">
        <v>0</v>
      </c>
      <c r="M44" s="15">
        <f t="shared" si="8"/>
        <v>10346.510000000066</v>
      </c>
      <c r="N44" s="15">
        <f t="shared" si="2"/>
        <v>30260.154575000088</v>
      </c>
      <c r="O44" s="16">
        <f t="shared" si="9"/>
        <v>6.0695065610304647E-2</v>
      </c>
      <c r="P44" s="17">
        <v>992823</v>
      </c>
      <c r="Q44" s="17">
        <f t="shared" si="10"/>
        <v>248205.75</v>
      </c>
      <c r="R44" s="18">
        <f t="shared" si="14"/>
        <v>198564.6</v>
      </c>
      <c r="S44" s="18">
        <f t="shared" si="15"/>
        <v>49641.15</v>
      </c>
      <c r="T44" s="12">
        <f t="shared" si="16"/>
        <v>176209.08781304283</v>
      </c>
      <c r="U44" s="19">
        <v>1</v>
      </c>
      <c r="V44" s="19">
        <v>1</v>
      </c>
      <c r="W44" s="19">
        <v>1</v>
      </c>
      <c r="X44" s="19">
        <v>1</v>
      </c>
      <c r="Y44" s="19">
        <v>1</v>
      </c>
      <c r="Z44" s="19">
        <f t="shared" si="11"/>
        <v>5</v>
      </c>
      <c r="AA44" s="12">
        <f t="shared" si="12"/>
        <v>49641.15</v>
      </c>
      <c r="AB44" s="20">
        <f t="shared" si="6"/>
        <v>225850.23781304283</v>
      </c>
      <c r="AC44" s="21">
        <f t="shared" si="17"/>
        <v>0.90993152984184622</v>
      </c>
    </row>
    <row r="45" spans="1:29" s="22" customFormat="1" ht="30" x14ac:dyDescent="0.25">
      <c r="A45" s="23">
        <v>40</v>
      </c>
      <c r="B45" s="62" t="s">
        <v>95</v>
      </c>
      <c r="C45" s="57" t="s">
        <v>96</v>
      </c>
      <c r="D45" s="12">
        <v>3</v>
      </c>
      <c r="E45" s="13">
        <v>11901.599999999868</v>
      </c>
      <c r="F45" s="14">
        <v>1.2800000000000001E-2</v>
      </c>
      <c r="G45" s="15">
        <f t="shared" si="13"/>
        <v>11749.259519999869</v>
      </c>
      <c r="H45" s="15">
        <v>11900.639999999943</v>
      </c>
      <c r="I45" s="14">
        <v>8.8000000000000005E-3</v>
      </c>
      <c r="J45" s="15">
        <f t="shared" si="1"/>
        <v>11795.914367999943</v>
      </c>
      <c r="K45" s="15">
        <v>11164.939999999966</v>
      </c>
      <c r="L45" s="14">
        <v>1.06E-2</v>
      </c>
      <c r="M45" s="15">
        <f t="shared" si="8"/>
        <v>11046.591635999966</v>
      </c>
      <c r="N45" s="15">
        <f t="shared" si="2"/>
        <v>34591.765523999777</v>
      </c>
      <c r="O45" s="16">
        <f t="shared" si="9"/>
        <v>6.9383303143798786E-2</v>
      </c>
      <c r="P45" s="17">
        <v>931251</v>
      </c>
      <c r="Q45" s="17">
        <f t="shared" si="10"/>
        <v>232812.75</v>
      </c>
      <c r="R45" s="18">
        <f t="shared" si="14"/>
        <v>186250.2</v>
      </c>
      <c r="S45" s="18">
        <f t="shared" si="15"/>
        <v>46562.55</v>
      </c>
      <c r="T45" s="12">
        <f t="shared" si="16"/>
        <v>201432.6606864878</v>
      </c>
      <c r="U45" s="19">
        <v>1</v>
      </c>
      <c r="V45" s="19">
        <v>1</v>
      </c>
      <c r="W45" s="19">
        <v>1</v>
      </c>
      <c r="X45" s="19">
        <v>0</v>
      </c>
      <c r="Y45" s="19">
        <v>1</v>
      </c>
      <c r="Z45" s="19">
        <f t="shared" si="11"/>
        <v>4</v>
      </c>
      <c r="AA45" s="12">
        <f t="shared" si="12"/>
        <v>37250.04</v>
      </c>
      <c r="AB45" s="20">
        <f t="shared" si="6"/>
        <v>238682.70068648781</v>
      </c>
      <c r="AC45" s="21">
        <f t="shared" si="17"/>
        <v>1.0252131839278038</v>
      </c>
    </row>
    <row r="46" spans="1:29" s="22" customFormat="1" ht="30" x14ac:dyDescent="0.25">
      <c r="A46" s="23">
        <v>41</v>
      </c>
      <c r="B46" s="62" t="s">
        <v>97</v>
      </c>
      <c r="C46" s="55" t="s">
        <v>98</v>
      </c>
      <c r="D46" s="12">
        <v>3</v>
      </c>
      <c r="E46" s="13">
        <v>3845.0099999999447</v>
      </c>
      <c r="F46" s="14">
        <v>2.8E-3</v>
      </c>
      <c r="G46" s="15">
        <f t="shared" si="13"/>
        <v>3834.2439719999447</v>
      </c>
      <c r="H46" s="15">
        <v>3920.5199999999586</v>
      </c>
      <c r="I46" s="14">
        <v>2.7000000000000001E-3</v>
      </c>
      <c r="J46" s="15">
        <f t="shared" si="1"/>
        <v>3909.9345959999587</v>
      </c>
      <c r="K46" s="15">
        <v>3709.7499999999477</v>
      </c>
      <c r="L46" s="14">
        <v>0</v>
      </c>
      <c r="M46" s="15">
        <f t="shared" si="8"/>
        <v>3709.7499999999477</v>
      </c>
      <c r="N46" s="15">
        <f t="shared" si="2"/>
        <v>11453.92856799985</v>
      </c>
      <c r="O46" s="16">
        <f t="shared" si="9"/>
        <v>2.2974005113141151E-2</v>
      </c>
      <c r="P46" s="17">
        <v>269137</v>
      </c>
      <c r="Q46" s="17">
        <f t="shared" si="10"/>
        <v>67284.25</v>
      </c>
      <c r="R46" s="18">
        <f t="shared" si="14"/>
        <v>53827.4</v>
      </c>
      <c r="S46" s="18">
        <f t="shared" si="15"/>
        <v>13456.85</v>
      </c>
      <c r="T46" s="12">
        <f t="shared" si="16"/>
        <v>66697.818738521746</v>
      </c>
      <c r="U46" s="19">
        <v>0</v>
      </c>
      <c r="V46" s="19">
        <v>0</v>
      </c>
      <c r="W46" s="19">
        <v>1</v>
      </c>
      <c r="X46" s="19">
        <v>0</v>
      </c>
      <c r="Y46" s="19">
        <v>0</v>
      </c>
      <c r="Z46" s="19">
        <f t="shared" si="11"/>
        <v>1</v>
      </c>
      <c r="AA46" s="12">
        <f t="shared" si="12"/>
        <v>2691.3700000000003</v>
      </c>
      <c r="AB46" s="20">
        <f t="shared" si="6"/>
        <v>69389.188738521741</v>
      </c>
      <c r="AC46" s="21">
        <f t="shared" si="17"/>
        <v>1.031284271408565</v>
      </c>
    </row>
    <row r="47" spans="1:29" s="22" customFormat="1" ht="30" x14ac:dyDescent="0.25">
      <c r="A47" s="23">
        <v>42</v>
      </c>
      <c r="B47" s="62" t="s">
        <v>99</v>
      </c>
      <c r="C47" s="56" t="s">
        <v>100</v>
      </c>
      <c r="D47" s="12">
        <v>3</v>
      </c>
      <c r="E47" s="13">
        <v>4017.3400000000352</v>
      </c>
      <c r="F47" s="14">
        <v>4.2900000000000001E-2</v>
      </c>
      <c r="G47" s="15">
        <f t="shared" si="13"/>
        <v>3844.9961140000332</v>
      </c>
      <c r="H47" s="15">
        <v>4254.7500000000355</v>
      </c>
      <c r="I47" s="14">
        <v>4.0399999999999998E-2</v>
      </c>
      <c r="J47" s="15">
        <f t="shared" si="1"/>
        <v>4082.858100000034</v>
      </c>
      <c r="K47" s="15">
        <v>4029.9100000000258</v>
      </c>
      <c r="L47" s="14">
        <v>4.1500000000000002E-2</v>
      </c>
      <c r="M47" s="15">
        <f t="shared" si="8"/>
        <v>3862.6687350000248</v>
      </c>
      <c r="N47" s="15">
        <f t="shared" si="2"/>
        <v>11790.522949000093</v>
      </c>
      <c r="O47" s="16">
        <f t="shared" si="9"/>
        <v>2.364913775293764E-2</v>
      </c>
      <c r="P47" s="17">
        <v>268753</v>
      </c>
      <c r="Q47" s="17">
        <f t="shared" si="10"/>
        <v>67188.25</v>
      </c>
      <c r="R47" s="18">
        <f t="shared" si="14"/>
        <v>53750.600000000006</v>
      </c>
      <c r="S47" s="18">
        <f t="shared" si="15"/>
        <v>13437.650000000001</v>
      </c>
      <c r="T47" s="12">
        <f t="shared" si="16"/>
        <v>68657.854623072359</v>
      </c>
      <c r="U47" s="19">
        <v>1</v>
      </c>
      <c r="V47" s="19">
        <v>1</v>
      </c>
      <c r="W47" s="19">
        <v>1</v>
      </c>
      <c r="X47" s="19">
        <v>1</v>
      </c>
      <c r="Y47" s="19">
        <v>1</v>
      </c>
      <c r="Z47" s="19">
        <f t="shared" si="11"/>
        <v>5</v>
      </c>
      <c r="AA47" s="12">
        <f t="shared" si="12"/>
        <v>13437.650000000001</v>
      </c>
      <c r="AB47" s="20">
        <f t="shared" si="6"/>
        <v>82095.504623072367</v>
      </c>
      <c r="AC47" s="21">
        <f t="shared" si="17"/>
        <v>1.2218729409245273</v>
      </c>
    </row>
    <row r="48" spans="1:29" s="22" customFormat="1" ht="30" x14ac:dyDescent="0.25">
      <c r="A48" s="23">
        <v>43</v>
      </c>
      <c r="B48" s="62" t="s">
        <v>101</v>
      </c>
      <c r="C48" s="55" t="s">
        <v>102</v>
      </c>
      <c r="D48" s="12">
        <v>3</v>
      </c>
      <c r="E48" s="13">
        <v>4395.5299999999797</v>
      </c>
      <c r="F48" s="14">
        <v>9.7900000000000001E-2</v>
      </c>
      <c r="G48" s="15">
        <f t="shared" si="13"/>
        <v>3965.2076129999818</v>
      </c>
      <c r="H48" s="15">
        <v>4319.839999999992</v>
      </c>
      <c r="I48" s="14">
        <v>4.2000000000000003E-2</v>
      </c>
      <c r="J48" s="15">
        <f t="shared" si="1"/>
        <v>4138.4067199999918</v>
      </c>
      <c r="K48" s="15">
        <v>4384.8999999999705</v>
      </c>
      <c r="L48" s="14">
        <v>7.6200000000000004E-2</v>
      </c>
      <c r="M48" s="15">
        <f t="shared" si="8"/>
        <v>4050.7706199999725</v>
      </c>
      <c r="N48" s="15">
        <f t="shared" si="2"/>
        <v>12154.384952999946</v>
      </c>
      <c r="O48" s="16">
        <f t="shared" si="9"/>
        <v>2.4378963112921547E-2</v>
      </c>
      <c r="P48" s="17">
        <v>320272</v>
      </c>
      <c r="Q48" s="17">
        <f t="shared" si="10"/>
        <v>80068</v>
      </c>
      <c r="R48" s="18">
        <f t="shared" si="14"/>
        <v>64054.400000000001</v>
      </c>
      <c r="S48" s="18">
        <f t="shared" si="15"/>
        <v>16013.6</v>
      </c>
      <c r="T48" s="12">
        <f t="shared" si="16"/>
        <v>70776.673667956231</v>
      </c>
      <c r="U48" s="19">
        <v>0</v>
      </c>
      <c r="V48" s="19">
        <v>1</v>
      </c>
      <c r="W48" s="19">
        <v>1</v>
      </c>
      <c r="X48" s="19">
        <v>0</v>
      </c>
      <c r="Y48" s="19">
        <v>1</v>
      </c>
      <c r="Z48" s="19">
        <f t="shared" si="11"/>
        <v>3</v>
      </c>
      <c r="AA48" s="12">
        <f t="shared" si="12"/>
        <v>9608.1600000000017</v>
      </c>
      <c r="AB48" s="20">
        <f t="shared" si="6"/>
        <v>80384.833667956234</v>
      </c>
      <c r="AC48" s="21">
        <f t="shared" si="17"/>
        <v>1.0039570573507048</v>
      </c>
    </row>
    <row r="49" spans="1:29" s="22" customFormat="1" ht="30" x14ac:dyDescent="0.25">
      <c r="A49" s="23">
        <v>44</v>
      </c>
      <c r="B49" s="62" t="s">
        <v>103</v>
      </c>
      <c r="C49" s="58" t="s">
        <v>104</v>
      </c>
      <c r="D49" s="12">
        <v>3</v>
      </c>
      <c r="E49" s="13">
        <v>22853.380000001118</v>
      </c>
      <c r="F49" s="14">
        <v>5.0000000000000001E-3</v>
      </c>
      <c r="G49" s="15">
        <f t="shared" si="13"/>
        <v>22739.113100001112</v>
      </c>
      <c r="H49" s="15">
        <v>22376.080000001297</v>
      </c>
      <c r="I49" s="14">
        <v>5.5999999999999999E-3</v>
      </c>
      <c r="J49" s="15">
        <f t="shared" si="1"/>
        <v>22250.773952001287</v>
      </c>
      <c r="K49" s="15">
        <v>22719.570000001149</v>
      </c>
      <c r="L49" s="14">
        <v>1.32E-2</v>
      </c>
      <c r="M49" s="15">
        <f t="shared" si="8"/>
        <v>22419.671676001133</v>
      </c>
      <c r="N49" s="15">
        <f t="shared" si="2"/>
        <v>67409.558728003525</v>
      </c>
      <c r="O49" s="16">
        <f t="shared" si="9"/>
        <v>0.13520841671899644</v>
      </c>
      <c r="P49" s="17">
        <v>2408903</v>
      </c>
      <c r="Q49" s="17">
        <f t="shared" si="10"/>
        <v>602225.75</v>
      </c>
      <c r="R49" s="18">
        <f t="shared" si="14"/>
        <v>481780.60000000003</v>
      </c>
      <c r="S49" s="18">
        <f t="shared" si="15"/>
        <v>120445.15000000001</v>
      </c>
      <c r="T49" s="12">
        <f t="shared" si="16"/>
        <v>392535.23387995473</v>
      </c>
      <c r="U49" s="19">
        <v>1</v>
      </c>
      <c r="V49" s="19">
        <v>1</v>
      </c>
      <c r="W49" s="19">
        <v>1</v>
      </c>
      <c r="X49" s="19">
        <v>1</v>
      </c>
      <c r="Y49" s="19">
        <v>1</v>
      </c>
      <c r="Z49" s="19">
        <f t="shared" si="11"/>
        <v>5</v>
      </c>
      <c r="AA49" s="12">
        <f t="shared" si="12"/>
        <v>120445.15000000001</v>
      </c>
      <c r="AB49" s="20">
        <f t="shared" si="6"/>
        <v>512980.38387995475</v>
      </c>
      <c r="AC49" s="21">
        <f t="shared" si="17"/>
        <v>0.85180745572562244</v>
      </c>
    </row>
    <row r="50" spans="1:29" s="22" customFormat="1" ht="30" x14ac:dyDescent="0.25">
      <c r="A50" s="23">
        <v>45</v>
      </c>
      <c r="B50" s="62" t="s">
        <v>105</v>
      </c>
      <c r="C50" s="55" t="s">
        <v>106</v>
      </c>
      <c r="D50" s="12">
        <v>3</v>
      </c>
      <c r="E50" s="13">
        <v>13112.369999999913</v>
      </c>
      <c r="F50" s="14">
        <v>1.04E-2</v>
      </c>
      <c r="G50" s="15">
        <f t="shared" si="13"/>
        <v>12976.001351999916</v>
      </c>
      <c r="H50" s="15">
        <v>11941.839999999924</v>
      </c>
      <c r="I50" s="14">
        <v>3.78E-2</v>
      </c>
      <c r="J50" s="15">
        <f t="shared" si="1"/>
        <v>11490.438447999926</v>
      </c>
      <c r="K50" s="15">
        <v>11592.199999999961</v>
      </c>
      <c r="L50" s="14">
        <v>1.8700000000000001E-2</v>
      </c>
      <c r="M50" s="15">
        <f t="shared" si="8"/>
        <v>11375.425859999961</v>
      </c>
      <c r="N50" s="15">
        <f t="shared" si="2"/>
        <v>35841.865659999799</v>
      </c>
      <c r="O50" s="16">
        <f t="shared" si="9"/>
        <v>7.1890722912125324E-2</v>
      </c>
      <c r="P50" s="17">
        <v>858459</v>
      </c>
      <c r="Q50" s="17">
        <f t="shared" si="10"/>
        <v>214614.75</v>
      </c>
      <c r="R50" s="18">
        <f t="shared" si="14"/>
        <v>171691.80000000002</v>
      </c>
      <c r="S50" s="18">
        <f t="shared" si="15"/>
        <v>42922.950000000004</v>
      </c>
      <c r="T50" s="12">
        <f t="shared" si="16"/>
        <v>208712.16760683616</v>
      </c>
      <c r="U50" s="19">
        <v>0</v>
      </c>
      <c r="V50" s="19">
        <v>1</v>
      </c>
      <c r="W50" s="19">
        <v>1</v>
      </c>
      <c r="X50" s="19">
        <v>1</v>
      </c>
      <c r="Y50" s="19">
        <v>1</v>
      </c>
      <c r="Z50" s="19">
        <f t="shared" si="11"/>
        <v>4</v>
      </c>
      <c r="AA50" s="12">
        <f t="shared" si="12"/>
        <v>34338.360000000008</v>
      </c>
      <c r="AB50" s="20">
        <f t="shared" si="6"/>
        <v>243050.52760683617</v>
      </c>
      <c r="AC50" s="21">
        <f t="shared" si="17"/>
        <v>1.1324968465906289</v>
      </c>
    </row>
    <row r="51" spans="1:29" s="22" customFormat="1" ht="30" x14ac:dyDescent="0.25">
      <c r="A51" s="23">
        <v>46</v>
      </c>
      <c r="B51" s="62" t="s">
        <v>107</v>
      </c>
      <c r="C51" s="55" t="s">
        <v>108</v>
      </c>
      <c r="D51" s="12">
        <v>3</v>
      </c>
      <c r="E51" s="13">
        <v>4701.160000000028</v>
      </c>
      <c r="F51" s="14">
        <v>7.4499999999999997E-2</v>
      </c>
      <c r="G51" s="15">
        <f t="shared" si="13"/>
        <v>4350.923580000026</v>
      </c>
      <c r="H51" s="15">
        <v>4575.4200000000519</v>
      </c>
      <c r="I51" s="14">
        <v>3.5900000000000001E-2</v>
      </c>
      <c r="J51" s="15">
        <f t="shared" si="1"/>
        <v>4411.1624220000494</v>
      </c>
      <c r="K51" s="15">
        <v>4410.8700000000526</v>
      </c>
      <c r="L51" s="14">
        <v>2.5399999999999999E-2</v>
      </c>
      <c r="M51" s="15">
        <f t="shared" si="8"/>
        <v>4298.8339020000512</v>
      </c>
      <c r="N51" s="15">
        <f t="shared" si="2"/>
        <v>13060.919904000128</v>
      </c>
      <c r="O51" s="16">
        <f t="shared" si="9"/>
        <v>2.6197268376122275E-2</v>
      </c>
      <c r="P51" s="17">
        <v>268716</v>
      </c>
      <c r="Q51" s="17">
        <f t="shared" si="10"/>
        <v>67179</v>
      </c>
      <c r="R51" s="18">
        <f t="shared" si="14"/>
        <v>53743.200000000004</v>
      </c>
      <c r="S51" s="18">
        <f t="shared" si="15"/>
        <v>13435.800000000001</v>
      </c>
      <c r="T51" s="12">
        <f t="shared" si="16"/>
        <v>76055.552742762899</v>
      </c>
      <c r="U51" s="19">
        <v>0</v>
      </c>
      <c r="V51" s="19">
        <v>1</v>
      </c>
      <c r="W51" s="19">
        <v>0</v>
      </c>
      <c r="X51" s="19">
        <v>1</v>
      </c>
      <c r="Y51" s="19">
        <v>0</v>
      </c>
      <c r="Z51" s="19">
        <f t="shared" si="11"/>
        <v>2</v>
      </c>
      <c r="AA51" s="12">
        <f t="shared" si="12"/>
        <v>5374.3200000000006</v>
      </c>
      <c r="AB51" s="20">
        <f t="shared" si="6"/>
        <v>81429.872742762906</v>
      </c>
      <c r="AC51" s="21">
        <f t="shared" si="17"/>
        <v>1.2121328501877506</v>
      </c>
    </row>
    <row r="52" spans="1:29" s="22" customFormat="1" ht="30" x14ac:dyDescent="0.25">
      <c r="A52" s="23">
        <v>47</v>
      </c>
      <c r="B52" s="62" t="s">
        <v>109</v>
      </c>
      <c r="C52" s="55" t="s">
        <v>110</v>
      </c>
      <c r="D52" s="12">
        <v>4</v>
      </c>
      <c r="E52" s="13">
        <v>4760.9600000000082</v>
      </c>
      <c r="F52" s="14">
        <v>0</v>
      </c>
      <c r="G52" s="15">
        <f t="shared" si="13"/>
        <v>4760.9600000000082</v>
      </c>
      <c r="H52" s="15">
        <v>4938.6200000000144</v>
      </c>
      <c r="I52" s="14">
        <v>0</v>
      </c>
      <c r="J52" s="15">
        <f t="shared" si="1"/>
        <v>4938.6200000000144</v>
      </c>
      <c r="K52" s="15">
        <v>5188.5200000000204</v>
      </c>
      <c r="L52" s="14">
        <v>0</v>
      </c>
      <c r="M52" s="15">
        <f t="shared" si="8"/>
        <v>5188.5200000000204</v>
      </c>
      <c r="N52" s="15">
        <f t="shared" si="2"/>
        <v>14888.100000000044</v>
      </c>
      <c r="O52" s="16">
        <f t="shared" si="9"/>
        <v>2.9862180778789913E-2</v>
      </c>
      <c r="P52" s="17">
        <v>448692</v>
      </c>
      <c r="Q52" s="17">
        <f t="shared" si="10"/>
        <v>112173</v>
      </c>
      <c r="R52" s="18">
        <f t="shared" si="14"/>
        <v>89738.400000000009</v>
      </c>
      <c r="S52" s="18">
        <f t="shared" si="15"/>
        <v>22434.600000000002</v>
      </c>
      <c r="T52" s="12">
        <f t="shared" si="16"/>
        <v>86695.47651408067</v>
      </c>
      <c r="U52" s="19">
        <v>0</v>
      </c>
      <c r="V52" s="19">
        <v>1</v>
      </c>
      <c r="W52" s="19">
        <v>1</v>
      </c>
      <c r="X52" s="19">
        <v>1</v>
      </c>
      <c r="Y52" s="19">
        <v>0</v>
      </c>
      <c r="Z52" s="19">
        <f t="shared" si="11"/>
        <v>3</v>
      </c>
      <c r="AA52" s="12">
        <f t="shared" si="12"/>
        <v>13460.760000000004</v>
      </c>
      <c r="AB52" s="20">
        <f t="shared" si="6"/>
        <v>100156.23651408068</v>
      </c>
      <c r="AC52" s="21">
        <f t="shared" si="17"/>
        <v>0.89287294192078914</v>
      </c>
    </row>
    <row r="53" spans="1:29" s="22" customFormat="1" ht="45" x14ac:dyDescent="0.25">
      <c r="A53" s="23">
        <v>48</v>
      </c>
      <c r="B53" s="62" t="s">
        <v>111</v>
      </c>
      <c r="C53" s="55" t="s">
        <v>112</v>
      </c>
      <c r="D53" s="12">
        <v>4</v>
      </c>
      <c r="E53" s="13">
        <v>2771.1799999999957</v>
      </c>
      <c r="F53" s="14">
        <v>0</v>
      </c>
      <c r="G53" s="15">
        <f t="shared" si="13"/>
        <v>2771.1799999999957</v>
      </c>
      <c r="H53" s="15">
        <v>2298.1800000000007</v>
      </c>
      <c r="I53" s="14">
        <v>0</v>
      </c>
      <c r="J53" s="15">
        <f t="shared" si="1"/>
        <v>2298.1800000000007</v>
      </c>
      <c r="K53" s="15">
        <v>2496.0399999999995</v>
      </c>
      <c r="L53" s="14">
        <v>0</v>
      </c>
      <c r="M53" s="15">
        <f t="shared" si="8"/>
        <v>2496.0399999999995</v>
      </c>
      <c r="N53" s="15">
        <f t="shared" si="2"/>
        <v>7565.399999999996</v>
      </c>
      <c r="O53" s="16">
        <f t="shared" si="9"/>
        <v>1.5174491201957028E-2</v>
      </c>
      <c r="P53" s="17">
        <v>195473</v>
      </c>
      <c r="Q53" s="17">
        <f t="shared" si="10"/>
        <v>48868.25</v>
      </c>
      <c r="R53" s="18">
        <f t="shared" si="14"/>
        <v>39094.6</v>
      </c>
      <c r="S53" s="18">
        <f t="shared" si="15"/>
        <v>9773.65</v>
      </c>
      <c r="T53" s="12">
        <f t="shared" si="16"/>
        <v>44054.376180951469</v>
      </c>
      <c r="U53" s="19">
        <v>1</v>
      </c>
      <c r="V53" s="19">
        <v>1</v>
      </c>
      <c r="W53" s="19">
        <v>0</v>
      </c>
      <c r="X53" s="19">
        <v>0</v>
      </c>
      <c r="Y53" s="19">
        <v>1</v>
      </c>
      <c r="Z53" s="19">
        <f t="shared" si="11"/>
        <v>3</v>
      </c>
      <c r="AA53" s="12">
        <f t="shared" si="12"/>
        <v>5864.1900000000005</v>
      </c>
      <c r="AB53" s="20">
        <f t="shared" si="6"/>
        <v>49918.566180951471</v>
      </c>
      <c r="AC53" s="21">
        <f t="shared" si="17"/>
        <v>1.0214928134515042</v>
      </c>
    </row>
    <row r="54" spans="1:29" s="22" customFormat="1" ht="30" x14ac:dyDescent="0.25">
      <c r="A54" s="23">
        <v>49</v>
      </c>
      <c r="B54" s="62" t="s">
        <v>113</v>
      </c>
      <c r="C54" s="55" t="s">
        <v>114</v>
      </c>
      <c r="D54" s="12">
        <v>5</v>
      </c>
      <c r="E54" s="13">
        <v>10115.379999999263</v>
      </c>
      <c r="F54" s="14">
        <v>0</v>
      </c>
      <c r="G54" s="15">
        <f t="shared" si="13"/>
        <v>10115.379999999263</v>
      </c>
      <c r="H54" s="15">
        <v>9906.6399999997575</v>
      </c>
      <c r="I54" s="14">
        <v>0</v>
      </c>
      <c r="J54" s="15">
        <f t="shared" si="1"/>
        <v>9906.6399999997575</v>
      </c>
      <c r="K54" s="15">
        <v>10058.069999999758</v>
      </c>
      <c r="L54" s="14">
        <v>0</v>
      </c>
      <c r="M54" s="15">
        <f t="shared" si="8"/>
        <v>10058.069999999758</v>
      </c>
      <c r="N54" s="15">
        <f t="shared" si="2"/>
        <v>30080.089999998781</v>
      </c>
      <c r="O54" s="16">
        <f t="shared" si="9"/>
        <v>6.0333896563176739E-2</v>
      </c>
      <c r="P54" s="17">
        <v>458834</v>
      </c>
      <c r="Q54" s="17">
        <f t="shared" si="10"/>
        <v>114708.5</v>
      </c>
      <c r="R54" s="18">
        <f t="shared" si="14"/>
        <v>91766.8</v>
      </c>
      <c r="S54" s="18">
        <f t="shared" si="15"/>
        <v>22941.7</v>
      </c>
      <c r="T54" s="12">
        <f t="shared" si="16"/>
        <v>175160.54675454352</v>
      </c>
      <c r="U54" s="19">
        <v>0</v>
      </c>
      <c r="V54" s="19">
        <v>0</v>
      </c>
      <c r="W54" s="19">
        <v>1</v>
      </c>
      <c r="X54" s="19">
        <v>1</v>
      </c>
      <c r="Y54" s="19">
        <v>1</v>
      </c>
      <c r="Z54" s="19">
        <f t="shared" si="11"/>
        <v>3</v>
      </c>
      <c r="AA54" s="12">
        <f t="shared" si="12"/>
        <v>13765.020000000002</v>
      </c>
      <c r="AB54" s="20">
        <f t="shared" si="6"/>
        <v>188925.56675454351</v>
      </c>
      <c r="AC54" s="21">
        <f t="shared" si="17"/>
        <v>1.6470058169581463</v>
      </c>
    </row>
    <row r="55" spans="1:29" s="22" customFormat="1" ht="30" customHeight="1" x14ac:dyDescent="0.25">
      <c r="A55" s="23">
        <v>50</v>
      </c>
      <c r="B55" s="62" t="s">
        <v>115</v>
      </c>
      <c r="C55" s="55" t="s">
        <v>116</v>
      </c>
      <c r="D55" s="12">
        <v>5</v>
      </c>
      <c r="E55" s="13">
        <v>5742.3699999999262</v>
      </c>
      <c r="F55" s="14">
        <v>0</v>
      </c>
      <c r="G55" s="15">
        <f t="shared" si="13"/>
        <v>5742.3699999999262</v>
      </c>
      <c r="H55" s="15">
        <v>5853.5499999998947</v>
      </c>
      <c r="I55" s="14">
        <v>0</v>
      </c>
      <c r="J55" s="15">
        <f t="shared" si="1"/>
        <v>5853.5499999998947</v>
      </c>
      <c r="K55" s="15">
        <v>6164.2899999998954</v>
      </c>
      <c r="L55" s="14">
        <v>0</v>
      </c>
      <c r="M55" s="15">
        <f t="shared" si="8"/>
        <v>6164.2899999998954</v>
      </c>
      <c r="N55" s="15">
        <f t="shared" si="2"/>
        <v>17760.209999999715</v>
      </c>
      <c r="O55" s="16">
        <f t="shared" si="9"/>
        <v>3.5622987600114342E-2</v>
      </c>
      <c r="P55" s="17">
        <v>285566</v>
      </c>
      <c r="Q55" s="17">
        <f t="shared" si="10"/>
        <v>71391.5</v>
      </c>
      <c r="R55" s="18">
        <f t="shared" si="14"/>
        <v>57113.200000000004</v>
      </c>
      <c r="S55" s="18">
        <f t="shared" si="15"/>
        <v>14278.300000000001</v>
      </c>
      <c r="T55" s="12">
        <f t="shared" si="16"/>
        <v>103420.17241556084</v>
      </c>
      <c r="U55" s="19">
        <v>1</v>
      </c>
      <c r="V55" s="19">
        <v>1</v>
      </c>
      <c r="W55" s="19">
        <v>1</v>
      </c>
      <c r="X55" s="19">
        <v>0</v>
      </c>
      <c r="Y55" s="19">
        <v>1</v>
      </c>
      <c r="Z55" s="19">
        <f t="shared" si="11"/>
        <v>4</v>
      </c>
      <c r="AA55" s="12">
        <f t="shared" si="12"/>
        <v>11422.640000000001</v>
      </c>
      <c r="AB55" s="20">
        <f t="shared" si="6"/>
        <v>114842.81241556084</v>
      </c>
      <c r="AC55" s="21">
        <f t="shared" si="17"/>
        <v>1.6086342549961947</v>
      </c>
    </row>
    <row r="56" spans="1:29" s="22" customFormat="1" ht="45" x14ac:dyDescent="0.25">
      <c r="A56" s="23">
        <v>51</v>
      </c>
      <c r="B56" s="62" t="s">
        <v>117</v>
      </c>
      <c r="C56" s="59" t="s">
        <v>118</v>
      </c>
      <c r="D56" s="12">
        <v>6</v>
      </c>
      <c r="E56" s="13">
        <v>1299.899999999998</v>
      </c>
      <c r="F56" s="14">
        <v>0</v>
      </c>
      <c r="G56" s="15">
        <f t="shared" si="13"/>
        <v>1299.899999999998</v>
      </c>
      <c r="H56" s="15">
        <v>1216.609999999999</v>
      </c>
      <c r="I56" s="14">
        <v>0</v>
      </c>
      <c r="J56" s="15">
        <f t="shared" si="1"/>
        <v>1216.609999999999</v>
      </c>
      <c r="K56" s="15">
        <v>1390.0000000000016</v>
      </c>
      <c r="L56" s="14">
        <v>1.6799999999999999E-2</v>
      </c>
      <c r="M56" s="15">
        <f t="shared" si="8"/>
        <v>1366.6480000000015</v>
      </c>
      <c r="N56" s="15">
        <f t="shared" si="2"/>
        <v>3883.1579999999985</v>
      </c>
      <c r="O56" s="16">
        <f t="shared" si="9"/>
        <v>7.7887417594322914E-3</v>
      </c>
      <c r="P56" s="17">
        <v>142937</v>
      </c>
      <c r="Q56" s="17">
        <f t="shared" si="10"/>
        <v>35734.25</v>
      </c>
      <c r="R56" s="18">
        <f t="shared" si="14"/>
        <v>28587.4</v>
      </c>
      <c r="S56" s="18">
        <f t="shared" si="15"/>
        <v>7146.85</v>
      </c>
      <c r="T56" s="12">
        <f t="shared" si="16"/>
        <v>22612.168993321065</v>
      </c>
      <c r="U56" s="19">
        <v>1</v>
      </c>
      <c r="V56" s="19">
        <v>0</v>
      </c>
      <c r="W56" s="19">
        <v>1</v>
      </c>
      <c r="X56" s="19">
        <v>0</v>
      </c>
      <c r="Y56" s="19">
        <v>0</v>
      </c>
      <c r="Z56" s="19">
        <f t="shared" si="11"/>
        <v>2</v>
      </c>
      <c r="AA56" s="12">
        <f t="shared" si="12"/>
        <v>2858.7400000000002</v>
      </c>
      <c r="AB56" s="20">
        <f t="shared" si="6"/>
        <v>25470.908993321067</v>
      </c>
      <c r="AC56" s="21">
        <f t="shared" si="17"/>
        <v>0.71278700387782212</v>
      </c>
    </row>
    <row r="57" spans="1:29" s="22" customFormat="1" x14ac:dyDescent="0.25">
      <c r="A57" s="23">
        <v>52</v>
      </c>
      <c r="B57" s="62" t="s">
        <v>119</v>
      </c>
      <c r="C57" s="55" t="s">
        <v>120</v>
      </c>
      <c r="D57" s="12">
        <v>6</v>
      </c>
      <c r="E57" s="13">
        <v>1719.1099999999881</v>
      </c>
      <c r="F57" s="14">
        <v>4.0399999999999998E-2</v>
      </c>
      <c r="G57" s="15">
        <f t="shared" si="13"/>
        <v>1649.6579559999886</v>
      </c>
      <c r="H57" s="15">
        <v>1722.4699999999909</v>
      </c>
      <c r="I57" s="14">
        <v>0</v>
      </c>
      <c r="J57" s="15">
        <f t="shared" si="1"/>
        <v>1722.4699999999909</v>
      </c>
      <c r="K57" s="15">
        <v>1700.1299999999896</v>
      </c>
      <c r="L57" s="14">
        <v>0</v>
      </c>
      <c r="M57" s="15">
        <f t="shared" si="8"/>
        <v>1700.1299999999896</v>
      </c>
      <c r="N57" s="15">
        <f t="shared" si="2"/>
        <v>5072.2579559999685</v>
      </c>
      <c r="O57" s="16">
        <f t="shared" si="9"/>
        <v>1.0173808883519457E-2</v>
      </c>
      <c r="P57" s="17">
        <v>134034</v>
      </c>
      <c r="Q57" s="17">
        <f t="shared" si="10"/>
        <v>33508.5</v>
      </c>
      <c r="R57" s="18">
        <f t="shared" si="14"/>
        <v>26806.800000000003</v>
      </c>
      <c r="S57" s="18">
        <f t="shared" si="15"/>
        <v>6701.7000000000007</v>
      </c>
      <c r="T57" s="12">
        <f t="shared" si="16"/>
        <v>29536.463383356691</v>
      </c>
      <c r="U57" s="19">
        <v>0</v>
      </c>
      <c r="V57" s="19">
        <v>1</v>
      </c>
      <c r="W57" s="19">
        <v>1</v>
      </c>
      <c r="X57" s="19">
        <v>1</v>
      </c>
      <c r="Y57" s="19">
        <v>0</v>
      </c>
      <c r="Z57" s="19">
        <f t="shared" si="11"/>
        <v>3</v>
      </c>
      <c r="AA57" s="12">
        <f t="shared" si="12"/>
        <v>4021.0200000000009</v>
      </c>
      <c r="AB57" s="20">
        <f t="shared" si="6"/>
        <v>33557.483383356695</v>
      </c>
      <c r="AC57" s="21">
        <f t="shared" si="17"/>
        <v>1.0014618196385006</v>
      </c>
    </row>
    <row r="58" spans="1:29" s="22" customFormat="1" ht="43.5" customHeight="1" x14ac:dyDescent="0.25">
      <c r="A58" s="23">
        <v>53</v>
      </c>
      <c r="B58" s="62" t="s">
        <v>121</v>
      </c>
      <c r="C58" s="55" t="s">
        <v>122</v>
      </c>
      <c r="D58" s="12">
        <v>6</v>
      </c>
      <c r="E58" s="13">
        <v>1328.0399999999936</v>
      </c>
      <c r="F58" s="14">
        <v>0</v>
      </c>
      <c r="G58" s="15">
        <f t="shared" si="13"/>
        <v>1328.0399999999936</v>
      </c>
      <c r="H58" s="15">
        <v>1294.8499999999983</v>
      </c>
      <c r="I58" s="14">
        <v>2.6499999999999999E-2</v>
      </c>
      <c r="J58" s="15">
        <f t="shared" si="1"/>
        <v>1260.5364749999983</v>
      </c>
      <c r="K58" s="15">
        <v>1220.5199999999979</v>
      </c>
      <c r="L58" s="14">
        <v>0</v>
      </c>
      <c r="M58" s="15">
        <f t="shared" si="8"/>
        <v>1220.5199999999979</v>
      </c>
      <c r="N58" s="15">
        <f t="shared" si="2"/>
        <v>3809.0964749999894</v>
      </c>
      <c r="O58" s="16">
        <f t="shared" si="9"/>
        <v>7.6401909941698912E-3</v>
      </c>
      <c r="P58" s="17">
        <v>188221</v>
      </c>
      <c r="Q58" s="17">
        <f t="shared" si="10"/>
        <v>47055.25</v>
      </c>
      <c r="R58" s="18">
        <f t="shared" si="14"/>
        <v>37644.200000000004</v>
      </c>
      <c r="S58" s="18">
        <f t="shared" si="15"/>
        <v>9411.0500000000011</v>
      </c>
      <c r="T58" s="12">
        <f t="shared" si="16"/>
        <v>22180.898434872688</v>
      </c>
      <c r="U58" s="19">
        <v>0</v>
      </c>
      <c r="V58" s="19">
        <v>1</v>
      </c>
      <c r="W58" s="19">
        <v>0</v>
      </c>
      <c r="X58" s="19">
        <v>0</v>
      </c>
      <c r="Y58" s="19">
        <v>1</v>
      </c>
      <c r="Z58" s="19">
        <f t="shared" si="11"/>
        <v>2</v>
      </c>
      <c r="AA58" s="12">
        <f t="shared" si="12"/>
        <v>3764.4200000000005</v>
      </c>
      <c r="AB58" s="20">
        <f t="shared" si="6"/>
        <v>25945.31843487269</v>
      </c>
      <c r="AC58" s="21">
        <f t="shared" si="17"/>
        <v>0.55137988715122521</v>
      </c>
    </row>
    <row r="59" spans="1:29" s="22" customFormat="1" x14ac:dyDescent="0.25">
      <c r="A59" s="23">
        <v>54</v>
      </c>
      <c r="B59" s="62" t="s">
        <v>123</v>
      </c>
      <c r="C59" s="55" t="s">
        <v>124</v>
      </c>
      <c r="D59" s="12">
        <v>7</v>
      </c>
      <c r="E59" s="13">
        <v>2505.6900000000032</v>
      </c>
      <c r="F59" s="14">
        <v>0</v>
      </c>
      <c r="G59" s="15">
        <f t="shared" si="13"/>
        <v>2505.6900000000032</v>
      </c>
      <c r="H59" s="15">
        <v>2376.0300000000316</v>
      </c>
      <c r="I59" s="14">
        <v>6.6E-3</v>
      </c>
      <c r="J59" s="15">
        <f t="shared" si="1"/>
        <v>2360.3482020000311</v>
      </c>
      <c r="K59" s="15">
        <v>2498.5600000000059</v>
      </c>
      <c r="L59" s="14">
        <v>1.5699999999999999E-2</v>
      </c>
      <c r="M59" s="15">
        <f t="shared" si="8"/>
        <v>2459.3326080000056</v>
      </c>
      <c r="N59" s="15">
        <f t="shared" si="2"/>
        <v>7325.3708100000404</v>
      </c>
      <c r="O59" s="16">
        <f t="shared" si="9"/>
        <v>1.4693046621119636E-2</v>
      </c>
      <c r="P59" s="17">
        <v>198354</v>
      </c>
      <c r="Q59" s="17">
        <f t="shared" si="10"/>
        <v>49588.5</v>
      </c>
      <c r="R59" s="18">
        <f t="shared" si="14"/>
        <v>39670.800000000003</v>
      </c>
      <c r="S59" s="18">
        <f t="shared" si="15"/>
        <v>9917.7000000000007</v>
      </c>
      <c r="T59" s="12">
        <f t="shared" si="16"/>
        <v>42656.652831139545</v>
      </c>
      <c r="U59" s="19">
        <v>0</v>
      </c>
      <c r="V59" s="19">
        <v>1</v>
      </c>
      <c r="W59" s="19">
        <v>0</v>
      </c>
      <c r="X59" s="19">
        <v>1</v>
      </c>
      <c r="Y59" s="19">
        <v>1</v>
      </c>
      <c r="Z59" s="19">
        <f t="shared" si="11"/>
        <v>3</v>
      </c>
      <c r="AA59" s="12">
        <f t="shared" si="12"/>
        <v>5950.6200000000017</v>
      </c>
      <c r="AB59" s="20">
        <f t="shared" si="6"/>
        <v>48607.272831139548</v>
      </c>
      <c r="AC59" s="21">
        <f t="shared" si="17"/>
        <v>0.9802126063732427</v>
      </c>
    </row>
    <row r="60" spans="1:29" s="22" customFormat="1" ht="30" x14ac:dyDescent="0.25">
      <c r="A60" s="23">
        <v>55</v>
      </c>
      <c r="B60" s="62" t="s">
        <v>125</v>
      </c>
      <c r="C60" s="55" t="s">
        <v>126</v>
      </c>
      <c r="D60" s="12">
        <v>8</v>
      </c>
      <c r="E60" s="13">
        <v>2533.4900000000066</v>
      </c>
      <c r="F60" s="14">
        <v>7.4399999999999994E-2</v>
      </c>
      <c r="G60" s="15">
        <f t="shared" si="13"/>
        <v>2344.998344000006</v>
      </c>
      <c r="H60" s="15">
        <v>2565.2599999999984</v>
      </c>
      <c r="I60" s="14">
        <v>2.4E-2</v>
      </c>
      <c r="J60" s="15">
        <f t="shared" si="1"/>
        <v>2503.6937599999983</v>
      </c>
      <c r="K60" s="15">
        <v>2850.9199999999933</v>
      </c>
      <c r="L60" s="14">
        <v>1.3599999999999999E-2</v>
      </c>
      <c r="M60" s="15">
        <f t="shared" si="8"/>
        <v>2812.1474879999937</v>
      </c>
      <c r="N60" s="15">
        <f t="shared" si="2"/>
        <v>7660.8395919999984</v>
      </c>
      <c r="O60" s="16">
        <f t="shared" si="9"/>
        <v>1.5365921562430024E-2</v>
      </c>
      <c r="P60" s="17">
        <v>152685</v>
      </c>
      <c r="Q60" s="17">
        <f t="shared" si="10"/>
        <v>38171.25</v>
      </c>
      <c r="R60" s="18">
        <f t="shared" si="14"/>
        <v>30537</v>
      </c>
      <c r="S60" s="18">
        <f t="shared" si="15"/>
        <v>7634.25</v>
      </c>
      <c r="T60" s="12">
        <f t="shared" si="16"/>
        <v>44610.134196195162</v>
      </c>
      <c r="U60" s="19">
        <v>0</v>
      </c>
      <c r="V60" s="19">
        <v>1</v>
      </c>
      <c r="W60" s="19">
        <v>0</v>
      </c>
      <c r="X60" s="19">
        <v>1</v>
      </c>
      <c r="Y60" s="19">
        <v>1</v>
      </c>
      <c r="Z60" s="19">
        <f t="shared" si="11"/>
        <v>3</v>
      </c>
      <c r="AA60" s="12">
        <f t="shared" si="12"/>
        <v>4580.5500000000011</v>
      </c>
      <c r="AB60" s="20">
        <f t="shared" si="6"/>
        <v>49190.684196195165</v>
      </c>
      <c r="AC60" s="21">
        <f t="shared" si="17"/>
        <v>1.288684132591811</v>
      </c>
    </row>
    <row r="61" spans="1:29" s="22" customFormat="1" ht="30" customHeight="1" x14ac:dyDescent="0.25">
      <c r="A61" s="23">
        <v>56</v>
      </c>
      <c r="B61" s="62" t="s">
        <v>127</v>
      </c>
      <c r="C61" s="55" t="s">
        <v>128</v>
      </c>
      <c r="D61" s="12">
        <v>9</v>
      </c>
      <c r="E61" s="13">
        <v>2422.7400000000143</v>
      </c>
      <c r="F61" s="14">
        <v>9.1000000000000004E-3</v>
      </c>
      <c r="G61" s="15">
        <f t="shared" si="13"/>
        <v>2400.6930660000144</v>
      </c>
      <c r="H61" s="15">
        <v>2376.2900000000236</v>
      </c>
      <c r="I61" s="14">
        <v>1.12E-2</v>
      </c>
      <c r="J61" s="15">
        <f t="shared" si="1"/>
        <v>2349.6755520000233</v>
      </c>
      <c r="K61" s="15">
        <v>2230.4800000000178</v>
      </c>
      <c r="L61" s="14">
        <v>0</v>
      </c>
      <c r="M61" s="15">
        <f t="shared" si="8"/>
        <v>2230.4800000000178</v>
      </c>
      <c r="N61" s="15">
        <f t="shared" si="2"/>
        <v>6980.8486180000555</v>
      </c>
      <c r="O61" s="16">
        <f t="shared" si="9"/>
        <v>1.4002012575149466E-2</v>
      </c>
      <c r="P61" s="17">
        <v>197544</v>
      </c>
      <c r="Q61" s="17">
        <f t="shared" si="10"/>
        <v>49386</v>
      </c>
      <c r="R61" s="18">
        <f t="shared" si="14"/>
        <v>39508.800000000003</v>
      </c>
      <c r="S61" s="18">
        <f t="shared" si="15"/>
        <v>9877.2000000000007</v>
      </c>
      <c r="T61" s="12">
        <f t="shared" si="16"/>
        <v>40650.452200762651</v>
      </c>
      <c r="U61" s="19">
        <v>1</v>
      </c>
      <c r="V61" s="19">
        <v>0</v>
      </c>
      <c r="W61" s="19">
        <v>1</v>
      </c>
      <c r="X61" s="19">
        <v>0</v>
      </c>
      <c r="Y61" s="19">
        <v>0</v>
      </c>
      <c r="Z61" s="19">
        <f t="shared" si="11"/>
        <v>2</v>
      </c>
      <c r="AA61" s="12">
        <f t="shared" si="12"/>
        <v>3950.8800000000006</v>
      </c>
      <c r="AB61" s="20">
        <f t="shared" si="6"/>
        <v>44601.332200762648</v>
      </c>
      <c r="AC61" s="21">
        <f t="shared" si="17"/>
        <v>0.90311691979027753</v>
      </c>
    </row>
    <row r="62" spans="1:29" s="22" customFormat="1" ht="43.5" customHeight="1" thickBot="1" x14ac:dyDescent="0.3">
      <c r="A62" s="23">
        <v>57</v>
      </c>
      <c r="B62" s="62" t="s">
        <v>129</v>
      </c>
      <c r="C62" s="55" t="s">
        <v>130</v>
      </c>
      <c r="D62" s="12">
        <v>3</v>
      </c>
      <c r="E62" s="13">
        <v>1143.9400000000012</v>
      </c>
      <c r="F62" s="14">
        <v>1.4500000000000001E-2</v>
      </c>
      <c r="G62" s="15">
        <f t="shared" si="13"/>
        <v>1127.3528700000013</v>
      </c>
      <c r="H62" s="15">
        <v>1162.100000000002</v>
      </c>
      <c r="I62" s="14">
        <v>1.3899999999999999E-2</v>
      </c>
      <c r="J62" s="15">
        <f t="shared" si="1"/>
        <v>1145.946810000002</v>
      </c>
      <c r="K62" s="15">
        <v>936.71000000000072</v>
      </c>
      <c r="L62" s="14">
        <v>1.43E-2</v>
      </c>
      <c r="M62" s="15">
        <f t="shared" si="8"/>
        <v>923.31504700000073</v>
      </c>
      <c r="N62" s="15">
        <f t="shared" si="2"/>
        <v>3196.6147270000038</v>
      </c>
      <c r="O62" s="16">
        <f t="shared" si="9"/>
        <v>6.4116903337441307E-3</v>
      </c>
      <c r="P62" s="17">
        <v>79108</v>
      </c>
      <c r="Q62" s="17">
        <f t="shared" si="10"/>
        <v>19777</v>
      </c>
      <c r="R62" s="18">
        <f t="shared" si="14"/>
        <v>15821.6</v>
      </c>
      <c r="S62" s="18">
        <f t="shared" si="15"/>
        <v>3955.4</v>
      </c>
      <c r="T62" s="12">
        <f t="shared" si="16"/>
        <v>18614.332049703615</v>
      </c>
      <c r="U62" s="19">
        <v>1.25</v>
      </c>
      <c r="V62" s="19">
        <v>0</v>
      </c>
      <c r="W62" s="19">
        <v>1.25</v>
      </c>
      <c r="X62" s="19" t="s">
        <v>145</v>
      </c>
      <c r="Y62" s="19">
        <v>0</v>
      </c>
      <c r="Z62" s="19">
        <f t="shared" si="11"/>
        <v>2.5</v>
      </c>
      <c r="AA62" s="12">
        <f t="shared" si="12"/>
        <v>1977.7</v>
      </c>
      <c r="AB62" s="20">
        <f t="shared" si="6"/>
        <v>20592.032049703615</v>
      </c>
      <c r="AC62" s="21">
        <f t="shared" si="17"/>
        <v>1.0412111063206562</v>
      </c>
    </row>
    <row r="63" spans="1:29" s="38" customFormat="1" ht="15.75" thickBot="1" x14ac:dyDescent="0.3">
      <c r="A63" s="24"/>
      <c r="B63" s="25"/>
      <c r="C63" s="25"/>
      <c r="D63" s="26"/>
      <c r="E63" s="27">
        <f>SUM(E6:E62)</f>
        <v>173334.22999999992</v>
      </c>
      <c r="F63" s="28"/>
      <c r="G63" s="29">
        <f t="shared" ref="G63" si="18">SUM(G6:G62)</f>
        <v>168987.20479599983</v>
      </c>
      <c r="H63" s="27">
        <f>SUM(H6:H62)</f>
        <v>168342.47000000067</v>
      </c>
      <c r="I63" s="30"/>
      <c r="J63" s="29">
        <f t="shared" ref="J63" si="19">SUM(J6:J62)</f>
        <v>164589.61789300066</v>
      </c>
      <c r="K63" s="27">
        <f>SUM(K6:K62)</f>
        <v>167977.21000000049</v>
      </c>
      <c r="L63" s="30"/>
      <c r="M63" s="29">
        <f t="shared" ref="M63:N63" si="20">SUM(M6:M62)</f>
        <v>164983.55072400052</v>
      </c>
      <c r="N63" s="29">
        <f t="shared" si="20"/>
        <v>498560.37341300113</v>
      </c>
      <c r="O63" s="26">
        <f>SUM(O6:O62)</f>
        <v>1</v>
      </c>
      <c r="P63" s="30">
        <f>SUM(P6:P62)</f>
        <v>13518774</v>
      </c>
      <c r="Q63" s="31">
        <f>SUM(Q6:Q62)</f>
        <v>3379693.5</v>
      </c>
      <c r="R63" s="32">
        <f>SUM(R6:R62)+AA64</f>
        <v>2903186.38</v>
      </c>
      <c r="S63" s="29">
        <f t="shared" ref="S63:AA63" si="21">SUM(S6:S62)</f>
        <v>675938.7</v>
      </c>
      <c r="T63" s="33">
        <f t="shared" si="21"/>
        <v>2903186.38</v>
      </c>
      <c r="U63" s="34">
        <f>SUM(U6:U62)</f>
        <v>27.25</v>
      </c>
      <c r="V63" s="34">
        <f t="shared" ref="V63:Z63" si="22">SUM(V6:V62)</f>
        <v>33</v>
      </c>
      <c r="W63" s="34">
        <f t="shared" si="22"/>
        <v>39.25</v>
      </c>
      <c r="X63" s="34">
        <f t="shared" si="22"/>
        <v>30</v>
      </c>
      <c r="Y63" s="34">
        <f t="shared" si="22"/>
        <v>34</v>
      </c>
      <c r="Z63" s="34">
        <f t="shared" si="22"/>
        <v>163.5</v>
      </c>
      <c r="AA63" s="35">
        <f t="shared" si="21"/>
        <v>476507.12000000005</v>
      </c>
      <c r="AB63" s="36">
        <f t="shared" si="6"/>
        <v>3379693.5</v>
      </c>
      <c r="AC63" s="37"/>
    </row>
    <row r="64" spans="1:29" s="38" customFormat="1" ht="15.75" thickBot="1" x14ac:dyDescent="0.3">
      <c r="A64" s="39"/>
      <c r="C64" s="40"/>
      <c r="F64" s="41"/>
      <c r="I64" s="50"/>
      <c r="L64" s="50"/>
      <c r="P64" s="52"/>
      <c r="Q64" s="40"/>
      <c r="R64" s="42">
        <f>R63+S63-AA64</f>
        <v>3379693.5</v>
      </c>
      <c r="V64" s="51"/>
      <c r="X64" s="51"/>
      <c r="AA64" s="43">
        <f>S63-AA63</f>
        <v>199431.5799999999</v>
      </c>
      <c r="AB64" s="44"/>
    </row>
    <row r="65" spans="3:29" ht="6.75" customHeight="1" x14ac:dyDescent="0.25">
      <c r="C65" s="46"/>
      <c r="AA65" s="47"/>
    </row>
    <row r="66" spans="3:29" x14ac:dyDescent="0.25">
      <c r="C66" s="65"/>
      <c r="R66" s="47"/>
    </row>
    <row r="67" spans="3:29" ht="15.75" x14ac:dyDescent="0.25">
      <c r="C67" s="65"/>
      <c r="Z67" s="48"/>
      <c r="AA67" s="48"/>
      <c r="AB67" s="48"/>
    </row>
    <row r="68" spans="3:29" x14ac:dyDescent="0.25">
      <c r="C68" s="65"/>
      <c r="Z68" s="66"/>
      <c r="AA68" s="66"/>
      <c r="AB68" s="66"/>
      <c r="AC68" s="67"/>
    </row>
    <row r="69" spans="3:29" ht="9.75" customHeight="1" x14ac:dyDescent="0.25">
      <c r="C69" s="65"/>
      <c r="Z69" s="66"/>
      <c r="AA69" s="66"/>
      <c r="AB69" s="66"/>
      <c r="AC69" s="66"/>
    </row>
    <row r="70" spans="3:29" x14ac:dyDescent="0.25">
      <c r="C70" s="65"/>
      <c r="P70" s="47"/>
      <c r="Z70" s="68"/>
      <c r="AA70" s="68"/>
      <c r="AB70" s="68"/>
      <c r="AC70" s="53"/>
    </row>
    <row r="71" spans="3:29" x14ac:dyDescent="0.25">
      <c r="C71" s="65"/>
      <c r="Z71" s="66"/>
      <c r="AA71" s="66"/>
      <c r="AB71" s="66"/>
      <c r="AC71" s="67"/>
    </row>
    <row r="72" spans="3:29" x14ac:dyDescent="0.25">
      <c r="C72" s="65"/>
    </row>
    <row r="73" spans="3:29" ht="20.25" customHeight="1" x14ac:dyDescent="0.25">
      <c r="C73" s="65"/>
    </row>
    <row r="74" spans="3:29" x14ac:dyDescent="0.25">
      <c r="C74" s="65"/>
    </row>
    <row r="75" spans="3:29" x14ac:dyDescent="0.25">
      <c r="C75" s="65"/>
    </row>
    <row r="76" spans="3:29" x14ac:dyDescent="0.25">
      <c r="C76" s="65"/>
    </row>
    <row r="77" spans="3:29" x14ac:dyDescent="0.25">
      <c r="C77" s="49"/>
    </row>
  </sheetData>
  <autoFilter ref="A5:AD64" xr:uid="{D865F0DE-F079-4E8D-ABB1-E6B9AD13E206}"/>
  <mergeCells count="5">
    <mergeCell ref="Z70:AB70"/>
    <mergeCell ref="Z71:AB71"/>
    <mergeCell ref="Z68:AB68"/>
    <mergeCell ref="A2:C2"/>
    <mergeCell ref="Z69:AC69"/>
  </mergeCells>
  <conditionalFormatting sqref="P64 P6:S62">
    <cfRule type="cellIs" priority="3" stopIfTrue="1" operator="equal">
      <formula>0</formula>
    </cfRule>
  </conditionalFormatting>
  <conditionalFormatting sqref="B31">
    <cfRule type="cellIs" priority="1" stopIfTrue="1" operator="equal">
      <formula>0</formula>
    </cfRule>
  </conditionalFormatting>
  <pageMargins left="0.19685039370078741" right="0.19685039370078741" top="0.19685039370078741" bottom="0.19685039370078741" header="0.31496062992125984" footer="0.31496062992125984"/>
  <pageSetup paperSize="8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Lutovac</dc:creator>
  <cp:lastModifiedBy>Tanja Glusac</cp:lastModifiedBy>
  <cp:lastPrinted>2025-08-26T09:05:42Z</cp:lastPrinted>
  <dcterms:created xsi:type="dcterms:W3CDTF">2023-02-11T13:14:24Z</dcterms:created>
  <dcterms:modified xsi:type="dcterms:W3CDTF">2025-08-27T05:13:25Z</dcterms:modified>
</cp:coreProperties>
</file>